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xsafeway.sharepoint.com/sites/eComAccelerator440/Shared Documents/Marketing Analytics/CRM Analytics - 64sqs/2025/20250602 4th of July/"/>
    </mc:Choice>
  </mc:AlternateContent>
  <xr:revisionPtr revIDLastSave="9562" documentId="13_ncr:1_{F84F3A1F-DA28-492B-A7F8-477DB98FC689}" xr6:coauthVersionLast="47" xr6:coauthVersionMax="47" xr10:uidLastSave="{CA6BDF69-DBC9-4A29-81B2-4168D50F4927}"/>
  <bookViews>
    <workbookView xWindow="0" yWindow="760" windowWidth="30240" windowHeight="17320" tabRatio="675" firstSheet="4" activeTab="7" xr2:uid="{788B42AA-F98F-4823-B494-93E0134E8EEA}"/>
  </bookViews>
  <sheets>
    <sheet name="Executive Summary" sheetId="42" r:id="rId1"/>
    <sheet name="Campaign Overview" sheetId="5" r:id="rId2"/>
    <sheet name="TVC vs OPS" sheetId="46" r:id="rId3"/>
    <sheet name="TVC vs OPS Hold" sheetId="31" state="hidden" r:id="rId4"/>
    <sheet name="Engagement - Adhoc" sheetId="43" r:id="rId5"/>
    <sheet name="Engagement - WSE" sheetId="48" r:id="rId6"/>
    <sheet name="Incrementality Summary" sheetId="23" r:id="rId7"/>
    <sheet name="Overall" sheetId="45" r:id="rId8"/>
    <sheet name="Segments" sheetId="16" r:id="rId9"/>
    <sheet name="Overall - Ecom" sheetId="47" r:id="rId10"/>
    <sheet name="Lifts and Significance" sheetId="37" r:id="rId11"/>
    <sheet name="Code" sheetId="32" state="hidden" r:id="rId12"/>
    <sheet name="laborday" sheetId="34" state="hidden" r:id="rId13"/>
  </sheets>
  <definedNames>
    <definedName name="Slicer_Filter_Column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3" l="1"/>
  <c r="B23" i="34"/>
  <c r="B22" i="34"/>
  <c r="B19" i="34"/>
  <c r="B18" i="34"/>
  <c r="B15" i="34"/>
  <c r="B14" i="34"/>
  <c r="B11" i="34"/>
  <c r="B10" i="34"/>
  <c r="B7" i="34"/>
  <c r="B6" i="34"/>
  <c r="B3" i="34"/>
  <c r="B2" i="34"/>
  <c r="C22" i="34"/>
  <c r="H4" i="37" s="1"/>
  <c r="D22" i="34"/>
  <c r="C23" i="34"/>
  <c r="H5" i="37" s="1"/>
  <c r="D23" i="34"/>
  <c r="D21" i="34"/>
  <c r="C21" i="34"/>
  <c r="F23" i="34"/>
  <c r="F22" i="34"/>
  <c r="AT233" i="16"/>
  <c r="AG233" i="16"/>
  <c r="AF233" i="16"/>
  <c r="AE233" i="16"/>
  <c r="AD233" i="16"/>
  <c r="AC233" i="16"/>
  <c r="AB233" i="16"/>
  <c r="AA233" i="16"/>
  <c r="Z233" i="16"/>
  <c r="Y233" i="16"/>
  <c r="X233" i="16"/>
  <c r="W233" i="16"/>
  <c r="V233" i="16"/>
  <c r="U233" i="16"/>
  <c r="T233" i="16"/>
  <c r="AT213" i="16"/>
  <c r="AG213" i="16"/>
  <c r="AF213" i="16"/>
  <c r="AE213" i="16"/>
  <c r="AD213" i="16"/>
  <c r="AC213" i="16"/>
  <c r="AB213" i="16"/>
  <c r="AA213" i="16"/>
  <c r="Z213" i="16"/>
  <c r="Y213" i="16"/>
  <c r="X213" i="16"/>
  <c r="W213" i="16"/>
  <c r="V213" i="16"/>
  <c r="U213" i="16"/>
  <c r="T213" i="16"/>
  <c r="AT193" i="16"/>
  <c r="AG193" i="16"/>
  <c r="AF193" i="16"/>
  <c r="AE193" i="16"/>
  <c r="AD193" i="16"/>
  <c r="AC193" i="16"/>
  <c r="AB193" i="16"/>
  <c r="AA193" i="16"/>
  <c r="Z193" i="16"/>
  <c r="Y193" i="16"/>
  <c r="X193" i="16"/>
  <c r="W193" i="16"/>
  <c r="V193" i="16"/>
  <c r="U193" i="16"/>
  <c r="T193" i="16"/>
  <c r="AT148" i="16"/>
  <c r="AG148" i="16"/>
  <c r="AF148" i="16"/>
  <c r="AE148" i="16"/>
  <c r="AD148" i="16"/>
  <c r="AC148" i="16"/>
  <c r="AB148" i="16"/>
  <c r="AA148" i="16"/>
  <c r="Z148" i="16"/>
  <c r="Y148" i="16"/>
  <c r="X148" i="16"/>
  <c r="W148" i="16"/>
  <c r="V148" i="16"/>
  <c r="U148" i="16"/>
  <c r="T148" i="16"/>
  <c r="AT93" i="16"/>
  <c r="AG93" i="16"/>
  <c r="AF93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AT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AT228" i="16"/>
  <c r="AG228" i="16"/>
  <c r="AF228" i="16"/>
  <c r="AE228" i="16"/>
  <c r="AD228" i="16"/>
  <c r="AC228" i="16"/>
  <c r="AB228" i="16"/>
  <c r="AA228" i="16"/>
  <c r="Z228" i="16"/>
  <c r="Y228" i="16"/>
  <c r="X228" i="16"/>
  <c r="W228" i="16"/>
  <c r="V228" i="16"/>
  <c r="U228" i="16"/>
  <c r="T228" i="16"/>
  <c r="AT223" i="16"/>
  <c r="AG223" i="16"/>
  <c r="AF223" i="16"/>
  <c r="AE223" i="16"/>
  <c r="AD223" i="16"/>
  <c r="AC223" i="16"/>
  <c r="AB223" i="16"/>
  <c r="AA223" i="16"/>
  <c r="Z223" i="16"/>
  <c r="Y223" i="16"/>
  <c r="X223" i="16"/>
  <c r="W223" i="16"/>
  <c r="V223" i="16"/>
  <c r="U223" i="16"/>
  <c r="T223" i="16"/>
  <c r="AT208" i="16"/>
  <c r="AG208" i="16"/>
  <c r="AF208" i="16"/>
  <c r="AE208" i="16"/>
  <c r="AD208" i="16"/>
  <c r="AC208" i="16"/>
  <c r="AB208" i="16"/>
  <c r="AA208" i="16"/>
  <c r="Z208" i="16"/>
  <c r="Y208" i="16"/>
  <c r="X208" i="16"/>
  <c r="W208" i="16"/>
  <c r="V208" i="16"/>
  <c r="U208" i="16"/>
  <c r="T208" i="16"/>
  <c r="AT203" i="16"/>
  <c r="AG203" i="16"/>
  <c r="AF203" i="16"/>
  <c r="AE203" i="16"/>
  <c r="AD203" i="16"/>
  <c r="AC203" i="16"/>
  <c r="AB203" i="16"/>
  <c r="AA203" i="16"/>
  <c r="Z203" i="16"/>
  <c r="Y203" i="16"/>
  <c r="X203" i="16"/>
  <c r="W203" i="16"/>
  <c r="V203" i="16"/>
  <c r="U203" i="16"/>
  <c r="T203" i="16"/>
  <c r="AT188" i="16"/>
  <c r="AG188" i="16"/>
  <c r="AF188" i="16"/>
  <c r="AE188" i="16"/>
  <c r="AD188" i="16"/>
  <c r="AC188" i="16"/>
  <c r="AB188" i="16"/>
  <c r="AA188" i="16"/>
  <c r="Z188" i="16"/>
  <c r="Y188" i="16"/>
  <c r="X188" i="16"/>
  <c r="W188" i="16"/>
  <c r="V188" i="16"/>
  <c r="U188" i="16"/>
  <c r="T188" i="16"/>
  <c r="AT183" i="16"/>
  <c r="AG183" i="16"/>
  <c r="AF183" i="16"/>
  <c r="AE183" i="16"/>
  <c r="AD183" i="16"/>
  <c r="AC183" i="16"/>
  <c r="AB183" i="16"/>
  <c r="AA183" i="16"/>
  <c r="Z183" i="16"/>
  <c r="Y183" i="16"/>
  <c r="X183" i="16"/>
  <c r="W183" i="16"/>
  <c r="V183" i="16"/>
  <c r="U183" i="16"/>
  <c r="T183" i="16"/>
  <c r="AT178" i="16"/>
  <c r="AG178" i="16"/>
  <c r="AF178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AT173" i="16"/>
  <c r="AG173" i="16"/>
  <c r="AF173" i="16"/>
  <c r="AE173" i="16"/>
  <c r="AD173" i="16"/>
  <c r="AC173" i="16"/>
  <c r="AB173" i="16"/>
  <c r="AA173" i="16"/>
  <c r="Z173" i="16"/>
  <c r="Y173" i="16"/>
  <c r="X173" i="16"/>
  <c r="W173" i="16"/>
  <c r="V173" i="16"/>
  <c r="U173" i="16"/>
  <c r="T173" i="16"/>
  <c r="AT168" i="16"/>
  <c r="AG168" i="16"/>
  <c r="AF168" i="16"/>
  <c r="AE168" i="16"/>
  <c r="AD168" i="16"/>
  <c r="AC168" i="16"/>
  <c r="AB168" i="16"/>
  <c r="AA168" i="16"/>
  <c r="Z168" i="16"/>
  <c r="Y168" i="16"/>
  <c r="X168" i="16"/>
  <c r="W168" i="16"/>
  <c r="V168" i="16"/>
  <c r="U168" i="16"/>
  <c r="T168" i="16"/>
  <c r="AT163" i="16"/>
  <c r="AG163" i="16"/>
  <c r="AF163" i="16"/>
  <c r="AE163" i="16"/>
  <c r="AD163" i="16"/>
  <c r="AC163" i="16"/>
  <c r="AB163" i="16"/>
  <c r="AA163" i="16"/>
  <c r="Z163" i="16"/>
  <c r="Y163" i="16"/>
  <c r="X163" i="16"/>
  <c r="W163" i="16"/>
  <c r="V163" i="16"/>
  <c r="U163" i="16"/>
  <c r="T163" i="16"/>
  <c r="AT158" i="16"/>
  <c r="AG158" i="16"/>
  <c r="AF158" i="16"/>
  <c r="AE158" i="16"/>
  <c r="AD158" i="16"/>
  <c r="AC158" i="16"/>
  <c r="AB158" i="16"/>
  <c r="AA158" i="16"/>
  <c r="Z158" i="16"/>
  <c r="Y158" i="16"/>
  <c r="X158" i="16"/>
  <c r="W158" i="16"/>
  <c r="V158" i="16"/>
  <c r="U158" i="16"/>
  <c r="T158" i="16"/>
  <c r="AT143" i="16"/>
  <c r="AG143" i="16"/>
  <c r="AF143" i="16"/>
  <c r="AE143" i="16"/>
  <c r="AD143" i="16"/>
  <c r="AC143" i="16"/>
  <c r="AB143" i="16"/>
  <c r="AA143" i="16"/>
  <c r="Z143" i="16"/>
  <c r="Y143" i="16"/>
  <c r="X143" i="16"/>
  <c r="W143" i="16"/>
  <c r="V143" i="16"/>
  <c r="U143" i="16"/>
  <c r="T143" i="16"/>
  <c r="AT138" i="16"/>
  <c r="AG138" i="16"/>
  <c r="AF138" i="16"/>
  <c r="AE138" i="16"/>
  <c r="AD138" i="16"/>
  <c r="AC138" i="16"/>
  <c r="AB138" i="16"/>
  <c r="AA138" i="16"/>
  <c r="Z138" i="16"/>
  <c r="Y138" i="16"/>
  <c r="X138" i="16"/>
  <c r="W138" i="16"/>
  <c r="V138" i="16"/>
  <c r="U138" i="16"/>
  <c r="T138" i="16"/>
  <c r="AT133" i="16"/>
  <c r="AG133" i="16"/>
  <c r="AF133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AT128" i="16"/>
  <c r="AG128" i="16"/>
  <c r="AF128" i="16"/>
  <c r="AE128" i="16"/>
  <c r="AD128" i="16"/>
  <c r="AC128" i="16"/>
  <c r="AB128" i="16"/>
  <c r="AA128" i="16"/>
  <c r="Z128" i="16"/>
  <c r="Y128" i="16"/>
  <c r="X128" i="16"/>
  <c r="W128" i="16"/>
  <c r="V128" i="16"/>
  <c r="U128" i="16"/>
  <c r="T128" i="16"/>
  <c r="AT123" i="16"/>
  <c r="AG123" i="16"/>
  <c r="AF123" i="16"/>
  <c r="AE123" i="16"/>
  <c r="AD123" i="16"/>
  <c r="AC123" i="16"/>
  <c r="AB123" i="16"/>
  <c r="AA123" i="16"/>
  <c r="Z123" i="16"/>
  <c r="Y123" i="16"/>
  <c r="X123" i="16"/>
  <c r="W123" i="16"/>
  <c r="V123" i="16"/>
  <c r="U123" i="16"/>
  <c r="T123" i="16"/>
  <c r="AT118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AT113" i="16"/>
  <c r="AG113" i="16"/>
  <c r="AF113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AT108" i="16"/>
  <c r="AG108" i="16"/>
  <c r="AF108" i="16"/>
  <c r="AE108" i="16"/>
  <c r="AD108" i="16"/>
  <c r="AC108" i="16"/>
  <c r="AB108" i="16"/>
  <c r="AA108" i="16"/>
  <c r="Z108" i="16"/>
  <c r="Y108" i="16"/>
  <c r="X108" i="16"/>
  <c r="W108" i="16"/>
  <c r="V108" i="16"/>
  <c r="U108" i="16"/>
  <c r="T108" i="16"/>
  <c r="AT103" i="16"/>
  <c r="AG103" i="16"/>
  <c r="AF103" i="16"/>
  <c r="AE103" i="16"/>
  <c r="AD103" i="16"/>
  <c r="AC103" i="16"/>
  <c r="AB103" i="16"/>
  <c r="AA103" i="16"/>
  <c r="Z103" i="16"/>
  <c r="Y103" i="16"/>
  <c r="X103" i="16"/>
  <c r="W103" i="16"/>
  <c r="V103" i="16"/>
  <c r="U103" i="16"/>
  <c r="T103" i="16"/>
  <c r="AT88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AT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AT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AT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AT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AT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AT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AT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AT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AT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AT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AT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AT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AT10" i="16"/>
  <c r="AT9" i="16"/>
  <c r="AT8" i="16"/>
  <c r="AT7" i="16"/>
  <c r="AT235" i="16"/>
  <c r="AT234" i="16"/>
  <c r="AT232" i="16"/>
  <c r="AT230" i="16"/>
  <c r="AT229" i="16"/>
  <c r="AT227" i="16"/>
  <c r="AT225" i="16"/>
  <c r="AT224" i="16"/>
  <c r="AT222" i="16"/>
  <c r="AT215" i="16"/>
  <c r="AT214" i="16"/>
  <c r="AT212" i="16"/>
  <c r="AT210" i="16"/>
  <c r="AT209" i="16"/>
  <c r="AT207" i="16"/>
  <c r="AT205" i="16"/>
  <c r="AT204" i="16"/>
  <c r="AT202" i="16"/>
  <c r="AT195" i="16"/>
  <c r="AT194" i="16"/>
  <c r="AT192" i="16"/>
  <c r="AT190" i="16"/>
  <c r="AT189" i="16"/>
  <c r="AT187" i="16"/>
  <c r="AT185" i="16"/>
  <c r="AT184" i="16"/>
  <c r="AT182" i="16"/>
  <c r="AT180" i="16"/>
  <c r="AT179" i="16"/>
  <c r="AT177" i="16"/>
  <c r="AT175" i="16"/>
  <c r="AT174" i="16"/>
  <c r="AT172" i="16"/>
  <c r="AT170" i="16"/>
  <c r="AT169" i="16"/>
  <c r="AT167" i="16"/>
  <c r="AT165" i="16"/>
  <c r="AT164" i="16"/>
  <c r="AT162" i="16"/>
  <c r="AT160" i="16"/>
  <c r="AT159" i="16"/>
  <c r="AT157" i="16"/>
  <c r="AT150" i="16"/>
  <c r="AT149" i="16"/>
  <c r="AT147" i="16"/>
  <c r="AT145" i="16"/>
  <c r="AT144" i="16"/>
  <c r="AT142" i="16"/>
  <c r="AT140" i="16"/>
  <c r="AT139" i="16"/>
  <c r="AT137" i="16"/>
  <c r="AT135" i="16"/>
  <c r="AT134" i="16"/>
  <c r="AT132" i="16"/>
  <c r="AT130" i="16"/>
  <c r="AT129" i="16"/>
  <c r="AT127" i="16"/>
  <c r="AT125" i="16"/>
  <c r="AT124" i="16"/>
  <c r="AT122" i="16"/>
  <c r="AT120" i="16"/>
  <c r="AT119" i="16"/>
  <c r="AT117" i="16"/>
  <c r="AT115" i="16"/>
  <c r="AT114" i="16"/>
  <c r="AT112" i="16"/>
  <c r="AT110" i="16"/>
  <c r="AT109" i="16"/>
  <c r="AT107" i="16"/>
  <c r="AT105" i="16"/>
  <c r="AT104" i="16"/>
  <c r="AT102" i="16"/>
  <c r="AT95" i="16"/>
  <c r="AT94" i="16"/>
  <c r="AT92" i="16"/>
  <c r="AT90" i="16"/>
  <c r="AT89" i="16"/>
  <c r="AT87" i="16"/>
  <c r="AT85" i="16"/>
  <c r="AT84" i="16"/>
  <c r="AT82" i="16"/>
  <c r="AT80" i="16"/>
  <c r="AT79" i="16"/>
  <c r="AT77" i="16"/>
  <c r="AT75" i="16"/>
  <c r="AT74" i="16"/>
  <c r="AT72" i="16"/>
  <c r="AT70" i="16"/>
  <c r="AT69" i="16"/>
  <c r="AT67" i="16"/>
  <c r="AT65" i="16"/>
  <c r="AT64" i="16"/>
  <c r="AT62" i="16"/>
  <c r="AT60" i="16"/>
  <c r="AT59" i="16"/>
  <c r="AT57" i="16"/>
  <c r="AT50" i="16"/>
  <c r="AT49" i="16"/>
  <c r="AT47" i="16"/>
  <c r="AT45" i="16"/>
  <c r="AT44" i="16"/>
  <c r="AT42" i="16"/>
  <c r="AT40" i="16"/>
  <c r="AT39" i="16"/>
  <c r="AT37" i="16"/>
  <c r="AT35" i="16"/>
  <c r="AT34" i="16"/>
  <c r="AT32" i="16"/>
  <c r="AT30" i="16"/>
  <c r="AT29" i="16"/>
  <c r="AT27" i="16"/>
  <c r="AT20" i="16"/>
  <c r="AT19" i="16"/>
  <c r="AT17" i="16"/>
  <c r="AT15" i="16"/>
  <c r="AT14" i="16"/>
  <c r="AT12" i="16"/>
  <c r="AT8" i="47"/>
  <c r="AT7" i="47"/>
  <c r="AT6" i="47"/>
  <c r="AT5" i="47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AD6" i="47"/>
  <c r="AC6" i="47"/>
  <c r="AB6" i="47"/>
  <c r="AA6" i="47"/>
  <c r="Z6" i="47"/>
  <c r="Y6" i="47"/>
  <c r="X6" i="47"/>
  <c r="W6" i="47"/>
  <c r="V6" i="47"/>
  <c r="U6" i="47"/>
  <c r="T6" i="47"/>
  <c r="S6" i="47"/>
  <c r="I7" i="23"/>
  <c r="I8" i="23"/>
  <c r="I9" i="23"/>
  <c r="I6" i="23"/>
  <c r="H7" i="23"/>
  <c r="H9" i="23"/>
  <c r="H6" i="23"/>
  <c r="AS8" i="45"/>
  <c r="AS7" i="45"/>
  <c r="AS6" i="45"/>
  <c r="AS5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AD7" i="47"/>
  <c r="AC7" i="47"/>
  <c r="AB7" i="47"/>
  <c r="AA7" i="47"/>
  <c r="Z7" i="47"/>
  <c r="Y7" i="47"/>
  <c r="X7" i="47"/>
  <c r="W7" i="47"/>
  <c r="V7" i="47"/>
  <c r="U7" i="47"/>
  <c r="T7" i="47"/>
  <c r="S7" i="47"/>
  <c r="N10" i="47"/>
  <c r="I10" i="47"/>
  <c r="D10" i="47"/>
  <c r="C10" i="47"/>
  <c r="AD8" i="47"/>
  <c r="AC8" i="47"/>
  <c r="AB8" i="47"/>
  <c r="AA8" i="47"/>
  <c r="Z8" i="47"/>
  <c r="Y8" i="47"/>
  <c r="X8" i="47"/>
  <c r="W8" i="47"/>
  <c r="V8" i="47"/>
  <c r="U8" i="47"/>
  <c r="T8" i="47"/>
  <c r="S8" i="47"/>
  <c r="AD5" i="47"/>
  <c r="AC5" i="47"/>
  <c r="AB5" i="47"/>
  <c r="AA5" i="47"/>
  <c r="Z5" i="47"/>
  <c r="Y5" i="47"/>
  <c r="X5" i="47"/>
  <c r="W5" i="47"/>
  <c r="V5" i="47"/>
  <c r="U5" i="47"/>
  <c r="T5" i="47"/>
  <c r="S5" i="47"/>
  <c r="E237" i="16"/>
  <c r="D237" i="16"/>
  <c r="AG235" i="16"/>
  <c r="AF235" i="16"/>
  <c r="AE235" i="16"/>
  <c r="AD235" i="16"/>
  <c r="AC235" i="16"/>
  <c r="AB235" i="16"/>
  <c r="AA235" i="16"/>
  <c r="Z235" i="16"/>
  <c r="Y235" i="16"/>
  <c r="X235" i="16"/>
  <c r="W235" i="16"/>
  <c r="V235" i="16"/>
  <c r="U235" i="16"/>
  <c r="T235" i="16"/>
  <c r="AG234" i="16"/>
  <c r="AF234" i="16"/>
  <c r="AE234" i="16"/>
  <c r="AD234" i="16"/>
  <c r="AR234" i="16" s="1"/>
  <c r="AC234" i="16"/>
  <c r="AB234" i="16"/>
  <c r="AA234" i="16"/>
  <c r="Z234" i="16"/>
  <c r="Y234" i="16"/>
  <c r="X234" i="16"/>
  <c r="W234" i="16"/>
  <c r="V234" i="16"/>
  <c r="U234" i="16"/>
  <c r="T234" i="16"/>
  <c r="AG232" i="16"/>
  <c r="AF232" i="16"/>
  <c r="AE232" i="16"/>
  <c r="AD232" i="16"/>
  <c r="AR232" i="16" s="1"/>
  <c r="AC232" i="16"/>
  <c r="AB232" i="16"/>
  <c r="AA232" i="16"/>
  <c r="Z232" i="16"/>
  <c r="Y232" i="16"/>
  <c r="X232" i="16"/>
  <c r="W232" i="16"/>
  <c r="V232" i="16"/>
  <c r="U232" i="16"/>
  <c r="T232" i="16"/>
  <c r="AG230" i="16"/>
  <c r="AF230" i="16"/>
  <c r="AE230" i="16"/>
  <c r="AD230" i="16"/>
  <c r="AC230" i="16"/>
  <c r="AB230" i="16"/>
  <c r="AA230" i="16"/>
  <c r="Z230" i="16"/>
  <c r="Y230" i="16"/>
  <c r="X230" i="16"/>
  <c r="W230" i="16"/>
  <c r="V230" i="16"/>
  <c r="U230" i="16"/>
  <c r="T230" i="16"/>
  <c r="AG229" i="16"/>
  <c r="AF229" i="16"/>
  <c r="AE229" i="16"/>
  <c r="AD229" i="16"/>
  <c r="AR229" i="16" s="1"/>
  <c r="AC229" i="16"/>
  <c r="AB229" i="16"/>
  <c r="AA229" i="16"/>
  <c r="Z229" i="16"/>
  <c r="Y229" i="16"/>
  <c r="X229" i="16"/>
  <c r="W229" i="16"/>
  <c r="V229" i="16"/>
  <c r="U229" i="16"/>
  <c r="T229" i="16"/>
  <c r="AG227" i="16"/>
  <c r="AF227" i="16"/>
  <c r="AE227" i="16"/>
  <c r="AD227" i="16"/>
  <c r="AR227" i="16" s="1"/>
  <c r="AC227" i="16"/>
  <c r="AB227" i="16"/>
  <c r="AA227" i="16"/>
  <c r="Z227" i="16"/>
  <c r="Y227" i="16"/>
  <c r="X227" i="16"/>
  <c r="W227" i="16"/>
  <c r="V227" i="16"/>
  <c r="U227" i="16"/>
  <c r="T227" i="16"/>
  <c r="AG225" i="16"/>
  <c r="AF225" i="16"/>
  <c r="AE225" i="16"/>
  <c r="AD225" i="16"/>
  <c r="AC225" i="16"/>
  <c r="AB225" i="16"/>
  <c r="AA225" i="16"/>
  <c r="Z225" i="16"/>
  <c r="Y225" i="16"/>
  <c r="X225" i="16"/>
  <c r="W225" i="16"/>
  <c r="V225" i="16"/>
  <c r="U225" i="16"/>
  <c r="T225" i="16"/>
  <c r="AG224" i="16"/>
  <c r="AF224" i="16"/>
  <c r="AE224" i="16"/>
  <c r="AD224" i="16"/>
  <c r="AR224" i="16" s="1"/>
  <c r="AC224" i="16"/>
  <c r="AB224" i="16"/>
  <c r="AA224" i="16"/>
  <c r="Z224" i="16"/>
  <c r="Y224" i="16"/>
  <c r="X224" i="16"/>
  <c r="W224" i="16"/>
  <c r="V224" i="16"/>
  <c r="U224" i="16"/>
  <c r="T224" i="16"/>
  <c r="AG222" i="16"/>
  <c r="AF222" i="16"/>
  <c r="AE222" i="16"/>
  <c r="AD222" i="16"/>
  <c r="AR222" i="16" s="1"/>
  <c r="AC222" i="16"/>
  <c r="AB222" i="16"/>
  <c r="AA222" i="16"/>
  <c r="Z222" i="16"/>
  <c r="Y222" i="16"/>
  <c r="X222" i="16"/>
  <c r="W222" i="16"/>
  <c r="V222" i="16"/>
  <c r="U222" i="16"/>
  <c r="T222" i="16"/>
  <c r="E217" i="16"/>
  <c r="D217" i="16"/>
  <c r="AG215" i="16"/>
  <c r="AF215" i="16"/>
  <c r="AE215" i="16"/>
  <c r="AD215" i="16"/>
  <c r="AC215" i="16"/>
  <c r="AB215" i="16"/>
  <c r="AA215" i="16"/>
  <c r="Z215" i="16"/>
  <c r="Y215" i="16"/>
  <c r="X215" i="16"/>
  <c r="W215" i="16"/>
  <c r="V215" i="16"/>
  <c r="U215" i="16"/>
  <c r="T215" i="16"/>
  <c r="AG214" i="16"/>
  <c r="AF214" i="16"/>
  <c r="AE214" i="16"/>
  <c r="AD214" i="16"/>
  <c r="AR214" i="16" s="1"/>
  <c r="AC214" i="16"/>
  <c r="AB214" i="16"/>
  <c r="AA214" i="16"/>
  <c r="Z214" i="16"/>
  <c r="Y214" i="16"/>
  <c r="X214" i="16"/>
  <c r="W214" i="16"/>
  <c r="V214" i="16"/>
  <c r="U214" i="16"/>
  <c r="T214" i="16"/>
  <c r="AG212" i="16"/>
  <c r="AF212" i="16"/>
  <c r="AE212" i="16"/>
  <c r="AD212" i="16"/>
  <c r="AR212" i="16" s="1"/>
  <c r="AC212" i="16"/>
  <c r="AB212" i="16"/>
  <c r="AA212" i="16"/>
  <c r="Z212" i="16"/>
  <c r="Y212" i="16"/>
  <c r="X212" i="16"/>
  <c r="W212" i="16"/>
  <c r="V212" i="16"/>
  <c r="U212" i="16"/>
  <c r="T212" i="16"/>
  <c r="AG210" i="16"/>
  <c r="AF210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AG209" i="16"/>
  <c r="AF209" i="16"/>
  <c r="AE209" i="16"/>
  <c r="AD209" i="16"/>
  <c r="AR209" i="16" s="1"/>
  <c r="AC209" i="16"/>
  <c r="AB209" i="16"/>
  <c r="AA209" i="16"/>
  <c r="Z209" i="16"/>
  <c r="Y209" i="16"/>
  <c r="X209" i="16"/>
  <c r="W209" i="16"/>
  <c r="V209" i="16"/>
  <c r="U209" i="16"/>
  <c r="T209" i="16"/>
  <c r="AG207" i="16"/>
  <c r="AF207" i="16"/>
  <c r="AE207" i="16"/>
  <c r="AD207" i="16"/>
  <c r="AR207" i="16" s="1"/>
  <c r="AC207" i="16"/>
  <c r="AB207" i="16"/>
  <c r="AA207" i="16"/>
  <c r="Z207" i="16"/>
  <c r="Y207" i="16"/>
  <c r="X207" i="16"/>
  <c r="W207" i="16"/>
  <c r="V207" i="16"/>
  <c r="U207" i="16"/>
  <c r="T207" i="16"/>
  <c r="AG205" i="16"/>
  <c r="AF205" i="16"/>
  <c r="AE205" i="16"/>
  <c r="AD205" i="16"/>
  <c r="AC205" i="16"/>
  <c r="AB205" i="16"/>
  <c r="AA205" i="16"/>
  <c r="Z205" i="16"/>
  <c r="Y205" i="16"/>
  <c r="X205" i="16"/>
  <c r="W205" i="16"/>
  <c r="V205" i="16"/>
  <c r="U205" i="16"/>
  <c r="T205" i="16"/>
  <c r="AG204" i="16"/>
  <c r="AF204" i="16"/>
  <c r="AE204" i="16"/>
  <c r="AD204" i="16"/>
  <c r="AR204" i="16" s="1"/>
  <c r="AC204" i="16"/>
  <c r="AB204" i="16"/>
  <c r="AA204" i="16"/>
  <c r="Z204" i="16"/>
  <c r="Y204" i="16"/>
  <c r="X204" i="16"/>
  <c r="W204" i="16"/>
  <c r="V204" i="16"/>
  <c r="U204" i="16"/>
  <c r="T204" i="16"/>
  <c r="AG202" i="16"/>
  <c r="AF202" i="16"/>
  <c r="AE202" i="16"/>
  <c r="AD202" i="16"/>
  <c r="AR202" i="16" s="1"/>
  <c r="AC202" i="16"/>
  <c r="AB202" i="16"/>
  <c r="AA202" i="16"/>
  <c r="Z202" i="16"/>
  <c r="Y202" i="16"/>
  <c r="X202" i="16"/>
  <c r="W202" i="16"/>
  <c r="V202" i="16"/>
  <c r="U202" i="16"/>
  <c r="T202" i="16"/>
  <c r="AG170" i="16"/>
  <c r="AF170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AG169" i="16"/>
  <c r="AF169" i="16"/>
  <c r="AE169" i="16"/>
  <c r="AD169" i="16"/>
  <c r="AR169" i="16" s="1"/>
  <c r="AC169" i="16"/>
  <c r="AB169" i="16"/>
  <c r="AA169" i="16"/>
  <c r="Z169" i="16"/>
  <c r="Y169" i="16"/>
  <c r="X169" i="16"/>
  <c r="W169" i="16"/>
  <c r="V169" i="16"/>
  <c r="U169" i="16"/>
  <c r="T169" i="16"/>
  <c r="AG167" i="16"/>
  <c r="AF167" i="16"/>
  <c r="AE167" i="16"/>
  <c r="AD167" i="16"/>
  <c r="AR167" i="16" s="1"/>
  <c r="AC167" i="16"/>
  <c r="AB167" i="16"/>
  <c r="AA167" i="16"/>
  <c r="Z167" i="16"/>
  <c r="Y167" i="16"/>
  <c r="X167" i="16"/>
  <c r="W167" i="16"/>
  <c r="V167" i="16"/>
  <c r="U167" i="16"/>
  <c r="T167" i="16"/>
  <c r="AG165" i="16"/>
  <c r="AF165" i="16"/>
  <c r="AE165" i="16"/>
  <c r="AD165" i="16"/>
  <c r="AC165" i="16"/>
  <c r="AB165" i="16"/>
  <c r="AA165" i="16"/>
  <c r="Z165" i="16"/>
  <c r="Y165" i="16"/>
  <c r="X165" i="16"/>
  <c r="W165" i="16"/>
  <c r="V165" i="16"/>
  <c r="U165" i="16"/>
  <c r="T165" i="16"/>
  <c r="AG164" i="16"/>
  <c r="AF164" i="16"/>
  <c r="AE164" i="16"/>
  <c r="AD164" i="16"/>
  <c r="AR164" i="16" s="1"/>
  <c r="AC164" i="16"/>
  <c r="AB164" i="16"/>
  <c r="AA164" i="16"/>
  <c r="Z164" i="16"/>
  <c r="Y164" i="16"/>
  <c r="X164" i="16"/>
  <c r="W164" i="16"/>
  <c r="V164" i="16"/>
  <c r="U164" i="16"/>
  <c r="T164" i="16"/>
  <c r="AG162" i="16"/>
  <c r="AF162" i="16"/>
  <c r="AE162" i="16"/>
  <c r="AD162" i="16"/>
  <c r="AR162" i="16" s="1"/>
  <c r="AC162" i="16"/>
  <c r="AB162" i="16"/>
  <c r="AA162" i="16"/>
  <c r="Z162" i="16"/>
  <c r="Y162" i="16"/>
  <c r="X162" i="16"/>
  <c r="W162" i="16"/>
  <c r="V162" i="16"/>
  <c r="U162" i="16"/>
  <c r="T162" i="16"/>
  <c r="AG180" i="16"/>
  <c r="AF180" i="16"/>
  <c r="AE180" i="16"/>
  <c r="AD180" i="16"/>
  <c r="AC180" i="16"/>
  <c r="AB180" i="16"/>
  <c r="AA180" i="16"/>
  <c r="Z180" i="16"/>
  <c r="Y180" i="16"/>
  <c r="X180" i="16"/>
  <c r="W180" i="16"/>
  <c r="V180" i="16"/>
  <c r="U180" i="16"/>
  <c r="T180" i="16"/>
  <c r="AG179" i="16"/>
  <c r="AF179" i="16"/>
  <c r="AE179" i="16"/>
  <c r="AD179" i="16"/>
  <c r="AR179" i="16" s="1"/>
  <c r="AC179" i="16"/>
  <c r="AB179" i="16"/>
  <c r="AA179" i="16"/>
  <c r="Z179" i="16"/>
  <c r="Y179" i="16"/>
  <c r="X179" i="16"/>
  <c r="W179" i="16"/>
  <c r="V179" i="16"/>
  <c r="U179" i="16"/>
  <c r="T179" i="16"/>
  <c r="AG177" i="16"/>
  <c r="AF177" i="16"/>
  <c r="AE177" i="16"/>
  <c r="AD177" i="16"/>
  <c r="AR177" i="16" s="1"/>
  <c r="AC177" i="16"/>
  <c r="AB177" i="16"/>
  <c r="AA177" i="16"/>
  <c r="Z177" i="16"/>
  <c r="Y177" i="16"/>
  <c r="X177" i="16"/>
  <c r="W177" i="16"/>
  <c r="V177" i="16"/>
  <c r="U177" i="16"/>
  <c r="T177" i="16"/>
  <c r="AG175" i="16"/>
  <c r="AF175" i="16"/>
  <c r="AE175" i="16"/>
  <c r="AD175" i="16"/>
  <c r="AC175" i="16"/>
  <c r="AB175" i="16"/>
  <c r="AA175" i="16"/>
  <c r="Z175" i="16"/>
  <c r="Y175" i="16"/>
  <c r="X175" i="16"/>
  <c r="W175" i="16"/>
  <c r="V175" i="16"/>
  <c r="U175" i="16"/>
  <c r="T175" i="16"/>
  <c r="AG174" i="16"/>
  <c r="AF174" i="16"/>
  <c r="AE174" i="16"/>
  <c r="AD174" i="16"/>
  <c r="AR174" i="16" s="1"/>
  <c r="AC174" i="16"/>
  <c r="AB174" i="16"/>
  <c r="AA174" i="16"/>
  <c r="Z174" i="16"/>
  <c r="Y174" i="16"/>
  <c r="X174" i="16"/>
  <c r="W174" i="16"/>
  <c r="V174" i="16"/>
  <c r="U174" i="16"/>
  <c r="T174" i="16"/>
  <c r="AG172" i="16"/>
  <c r="AF172" i="16"/>
  <c r="AE172" i="16"/>
  <c r="AD172" i="16"/>
  <c r="AR172" i="16" s="1"/>
  <c r="AC172" i="16"/>
  <c r="AB172" i="16"/>
  <c r="AA172" i="16"/>
  <c r="Z172" i="16"/>
  <c r="Y172" i="16"/>
  <c r="X172" i="16"/>
  <c r="W172" i="16"/>
  <c r="V172" i="16"/>
  <c r="U172" i="16"/>
  <c r="T172" i="16"/>
  <c r="D197" i="16"/>
  <c r="D152" i="16"/>
  <c r="D97" i="16"/>
  <c r="D52" i="16"/>
  <c r="D22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AG74" i="16"/>
  <c r="AF74" i="16"/>
  <c r="AE74" i="16"/>
  <c r="AD74" i="16"/>
  <c r="AR74" i="16" s="1"/>
  <c r="AC74" i="16"/>
  <c r="AB74" i="16"/>
  <c r="AA74" i="16"/>
  <c r="Z74" i="16"/>
  <c r="Y74" i="16"/>
  <c r="X74" i="16"/>
  <c r="W74" i="16"/>
  <c r="V74" i="16"/>
  <c r="U74" i="16"/>
  <c r="T74" i="16"/>
  <c r="AG72" i="16"/>
  <c r="AF72" i="16"/>
  <c r="AE72" i="16"/>
  <c r="AD72" i="16"/>
  <c r="AR72" i="16" s="1"/>
  <c r="AC72" i="16"/>
  <c r="AB72" i="16"/>
  <c r="AA72" i="16"/>
  <c r="Z72" i="16"/>
  <c r="Y72" i="16"/>
  <c r="X72" i="16"/>
  <c r="W72" i="16"/>
  <c r="V72" i="16"/>
  <c r="U72" i="16"/>
  <c r="T72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AG69" i="16"/>
  <c r="AF69" i="16"/>
  <c r="AE69" i="16"/>
  <c r="AD69" i="16"/>
  <c r="AR69" i="16" s="1"/>
  <c r="AC69" i="16"/>
  <c r="AB69" i="16"/>
  <c r="AA69" i="16"/>
  <c r="Z69" i="16"/>
  <c r="Y69" i="16"/>
  <c r="X69" i="16"/>
  <c r="W69" i="16"/>
  <c r="V69" i="16"/>
  <c r="U69" i="16"/>
  <c r="T69" i="16"/>
  <c r="AG67" i="16"/>
  <c r="AF67" i="16"/>
  <c r="AE67" i="16"/>
  <c r="AD67" i="16"/>
  <c r="AR67" i="16" s="1"/>
  <c r="AC67" i="16"/>
  <c r="AB67" i="16"/>
  <c r="AA67" i="16"/>
  <c r="Z67" i="16"/>
  <c r="Y67" i="16"/>
  <c r="X67" i="16"/>
  <c r="W67" i="16"/>
  <c r="V67" i="16"/>
  <c r="U67" i="16"/>
  <c r="T67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AG64" i="16"/>
  <c r="AF64" i="16"/>
  <c r="AE64" i="16"/>
  <c r="AD64" i="16"/>
  <c r="AR64" i="16" s="1"/>
  <c r="AC64" i="16"/>
  <c r="AB64" i="16"/>
  <c r="AA64" i="16"/>
  <c r="Z64" i="16"/>
  <c r="Y64" i="16"/>
  <c r="X64" i="16"/>
  <c r="W64" i="16"/>
  <c r="V64" i="16"/>
  <c r="U64" i="16"/>
  <c r="T64" i="16"/>
  <c r="AG62" i="16"/>
  <c r="AF62" i="16"/>
  <c r="AE62" i="16"/>
  <c r="AD62" i="16"/>
  <c r="AR62" i="16" s="1"/>
  <c r="AC62" i="16"/>
  <c r="AB62" i="16"/>
  <c r="AA62" i="16"/>
  <c r="Z62" i="16"/>
  <c r="Y62" i="16"/>
  <c r="X62" i="16"/>
  <c r="W62" i="16"/>
  <c r="V62" i="16"/>
  <c r="U62" i="16"/>
  <c r="T62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AG14" i="16"/>
  <c r="AF14" i="16"/>
  <c r="AE14" i="16"/>
  <c r="AD14" i="16"/>
  <c r="AR14" i="16" s="1"/>
  <c r="AC14" i="16"/>
  <c r="AB14" i="16"/>
  <c r="AA14" i="16"/>
  <c r="Z14" i="16"/>
  <c r="Y14" i="16"/>
  <c r="X14" i="16"/>
  <c r="W14" i="16"/>
  <c r="V14" i="16"/>
  <c r="U14" i="16"/>
  <c r="T14" i="16"/>
  <c r="AG12" i="16"/>
  <c r="AF12" i="16"/>
  <c r="AE12" i="16"/>
  <c r="AD12" i="16"/>
  <c r="AR12" i="16" s="1"/>
  <c r="AC12" i="16"/>
  <c r="AB12" i="16"/>
  <c r="AA12" i="16"/>
  <c r="Z12" i="16"/>
  <c r="Y12" i="16"/>
  <c r="X12" i="16"/>
  <c r="W12" i="16"/>
  <c r="V12" i="16"/>
  <c r="U12" i="16"/>
  <c r="T12" i="16"/>
  <c r="E197" i="16"/>
  <c r="AG195" i="16"/>
  <c r="AF195" i="16"/>
  <c r="AE195" i="16"/>
  <c r="AD195" i="16"/>
  <c r="AC195" i="16"/>
  <c r="AB195" i="16"/>
  <c r="AA195" i="16"/>
  <c r="Z195" i="16"/>
  <c r="Y195" i="16"/>
  <c r="X195" i="16"/>
  <c r="W195" i="16"/>
  <c r="V195" i="16"/>
  <c r="U195" i="16"/>
  <c r="T195" i="16"/>
  <c r="AG194" i="16"/>
  <c r="AF194" i="16"/>
  <c r="AE194" i="16"/>
  <c r="AD194" i="16"/>
  <c r="AC194" i="16"/>
  <c r="AB194" i="16"/>
  <c r="AA194" i="16"/>
  <c r="Z194" i="16"/>
  <c r="Y194" i="16"/>
  <c r="X194" i="16"/>
  <c r="W194" i="16"/>
  <c r="V194" i="16"/>
  <c r="U194" i="16"/>
  <c r="T194" i="16"/>
  <c r="AG192" i="16"/>
  <c r="AF192" i="16"/>
  <c r="AE192" i="16"/>
  <c r="AD192" i="16"/>
  <c r="AC192" i="16"/>
  <c r="AB192" i="16"/>
  <c r="AA192" i="16"/>
  <c r="Z192" i="16"/>
  <c r="Y192" i="16"/>
  <c r="X192" i="16"/>
  <c r="W192" i="16"/>
  <c r="V192" i="16"/>
  <c r="U192" i="16"/>
  <c r="T192" i="16"/>
  <c r="AG190" i="16"/>
  <c r="AF190" i="16"/>
  <c r="AE190" i="16"/>
  <c r="AD190" i="16"/>
  <c r="AC190" i="16"/>
  <c r="AB190" i="16"/>
  <c r="AA190" i="16"/>
  <c r="Z190" i="16"/>
  <c r="Y190" i="16"/>
  <c r="X190" i="16"/>
  <c r="W190" i="16"/>
  <c r="V190" i="16"/>
  <c r="U190" i="16"/>
  <c r="T190" i="16"/>
  <c r="AG189" i="16"/>
  <c r="AF189" i="16"/>
  <c r="AE189" i="16"/>
  <c r="AD189" i="16"/>
  <c r="AC189" i="16"/>
  <c r="AB189" i="16"/>
  <c r="AA189" i="16"/>
  <c r="Z189" i="16"/>
  <c r="Y189" i="16"/>
  <c r="X189" i="16"/>
  <c r="W189" i="16"/>
  <c r="V189" i="16"/>
  <c r="U189" i="16"/>
  <c r="T189" i="16"/>
  <c r="AG187" i="16"/>
  <c r="AF187" i="16"/>
  <c r="AE187" i="16"/>
  <c r="AD187" i="16"/>
  <c r="AR187" i="16" s="1"/>
  <c r="AC187" i="16"/>
  <c r="AB187" i="16"/>
  <c r="AA187" i="16"/>
  <c r="Z187" i="16"/>
  <c r="Y187" i="16"/>
  <c r="X187" i="16"/>
  <c r="W187" i="16"/>
  <c r="V187" i="16"/>
  <c r="U187" i="16"/>
  <c r="T187" i="16"/>
  <c r="AG185" i="16"/>
  <c r="AF185" i="16"/>
  <c r="AE185" i="16"/>
  <c r="AD185" i="16"/>
  <c r="AC185" i="16"/>
  <c r="AB185" i="16"/>
  <c r="AA185" i="16"/>
  <c r="Z185" i="16"/>
  <c r="Y185" i="16"/>
  <c r="X185" i="16"/>
  <c r="W185" i="16"/>
  <c r="V185" i="16"/>
  <c r="U185" i="16"/>
  <c r="T185" i="16"/>
  <c r="AG184" i="16"/>
  <c r="AF184" i="16"/>
  <c r="AE184" i="16"/>
  <c r="AD184" i="16"/>
  <c r="AC184" i="16"/>
  <c r="AB184" i="16"/>
  <c r="AA184" i="16"/>
  <c r="Z184" i="16"/>
  <c r="Y184" i="16"/>
  <c r="X184" i="16"/>
  <c r="W184" i="16"/>
  <c r="V184" i="16"/>
  <c r="U184" i="16"/>
  <c r="T184" i="16"/>
  <c r="AG182" i="16"/>
  <c r="AF182" i="16"/>
  <c r="AE182" i="16"/>
  <c r="AD182" i="16"/>
  <c r="AC182" i="16"/>
  <c r="AB182" i="16"/>
  <c r="AA182" i="16"/>
  <c r="Z182" i="16"/>
  <c r="Y182" i="16"/>
  <c r="X182" i="16"/>
  <c r="W182" i="16"/>
  <c r="V182" i="16"/>
  <c r="U182" i="16"/>
  <c r="T182" i="16"/>
  <c r="AG160" i="16"/>
  <c r="AF160" i="16"/>
  <c r="AE160" i="16"/>
  <c r="AD160" i="16"/>
  <c r="AC160" i="16"/>
  <c r="AB160" i="16"/>
  <c r="AA160" i="16"/>
  <c r="Z160" i="16"/>
  <c r="Y160" i="16"/>
  <c r="X160" i="16"/>
  <c r="W160" i="16"/>
  <c r="V160" i="16"/>
  <c r="U160" i="16"/>
  <c r="T160" i="16"/>
  <c r="AG159" i="16"/>
  <c r="AF159" i="16"/>
  <c r="AE159" i="16"/>
  <c r="AD159" i="16"/>
  <c r="AC159" i="16"/>
  <c r="AB159" i="16"/>
  <c r="AA159" i="16"/>
  <c r="Z159" i="16"/>
  <c r="Y159" i="16"/>
  <c r="X159" i="16"/>
  <c r="W159" i="16"/>
  <c r="V159" i="16"/>
  <c r="U159" i="16"/>
  <c r="T159" i="16"/>
  <c r="AG157" i="16"/>
  <c r="AF157" i="16"/>
  <c r="AE157" i="16"/>
  <c r="AD157" i="16"/>
  <c r="AC157" i="16"/>
  <c r="AB157" i="16"/>
  <c r="AA157" i="16"/>
  <c r="Z157" i="16"/>
  <c r="Y157" i="16"/>
  <c r="X157" i="16"/>
  <c r="W157" i="16"/>
  <c r="V157" i="16"/>
  <c r="U157" i="16"/>
  <c r="T157" i="16"/>
  <c r="AG135" i="16"/>
  <c r="AF135" i="16"/>
  <c r="AE135" i="16"/>
  <c r="AD135" i="16"/>
  <c r="AC135" i="16"/>
  <c r="AB135" i="16"/>
  <c r="AA135" i="16"/>
  <c r="Z135" i="16"/>
  <c r="Y135" i="16"/>
  <c r="X135" i="16"/>
  <c r="W135" i="16"/>
  <c r="V135" i="16"/>
  <c r="U135" i="16"/>
  <c r="T135" i="16"/>
  <c r="AG134" i="16"/>
  <c r="AF134" i="16"/>
  <c r="AE134" i="16"/>
  <c r="AD134" i="16"/>
  <c r="AC134" i="16"/>
  <c r="AB134" i="16"/>
  <c r="AA134" i="16"/>
  <c r="Z134" i="16"/>
  <c r="Y134" i="16"/>
  <c r="X134" i="16"/>
  <c r="W134" i="16"/>
  <c r="V134" i="16"/>
  <c r="U134" i="16"/>
  <c r="T134" i="16"/>
  <c r="AG132" i="16"/>
  <c r="AF132" i="16"/>
  <c r="AE132" i="16"/>
  <c r="AD132" i="16"/>
  <c r="AC132" i="16"/>
  <c r="AB132" i="16"/>
  <c r="AA132" i="16"/>
  <c r="Z132" i="16"/>
  <c r="Y132" i="16"/>
  <c r="X132" i="16"/>
  <c r="W132" i="16"/>
  <c r="V132" i="16"/>
  <c r="U132" i="16"/>
  <c r="T132" i="16"/>
  <c r="AG130" i="16"/>
  <c r="AF130" i="16"/>
  <c r="AE130" i="16"/>
  <c r="AD130" i="16"/>
  <c r="AC130" i="16"/>
  <c r="AB130" i="16"/>
  <c r="AA130" i="16"/>
  <c r="Z130" i="16"/>
  <c r="Y130" i="16"/>
  <c r="X130" i="16"/>
  <c r="W130" i="16"/>
  <c r="V130" i="16"/>
  <c r="U130" i="16"/>
  <c r="T130" i="16"/>
  <c r="AG129" i="16"/>
  <c r="AF129" i="16"/>
  <c r="AE129" i="16"/>
  <c r="AD129" i="16"/>
  <c r="AR129" i="16" s="1"/>
  <c r="AC129" i="16"/>
  <c r="AB129" i="16"/>
  <c r="AA129" i="16"/>
  <c r="Z129" i="16"/>
  <c r="Y129" i="16"/>
  <c r="X129" i="16"/>
  <c r="W129" i="16"/>
  <c r="V129" i="16"/>
  <c r="U129" i="16"/>
  <c r="T129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AG125" i="16"/>
  <c r="AF125" i="16"/>
  <c r="AE125" i="16"/>
  <c r="AD125" i="16"/>
  <c r="AC125" i="16"/>
  <c r="AB125" i="16"/>
  <c r="AA125" i="16"/>
  <c r="Z125" i="16"/>
  <c r="Y125" i="16"/>
  <c r="X125" i="16"/>
  <c r="W125" i="16"/>
  <c r="V125" i="16"/>
  <c r="U125" i="16"/>
  <c r="T125" i="16"/>
  <c r="AG124" i="16"/>
  <c r="AF124" i="16"/>
  <c r="AE124" i="16"/>
  <c r="AD124" i="16"/>
  <c r="AC124" i="16"/>
  <c r="AB124" i="16"/>
  <c r="AA124" i="16"/>
  <c r="Z124" i="16"/>
  <c r="Y124" i="16"/>
  <c r="X124" i="16"/>
  <c r="W124" i="16"/>
  <c r="V124" i="16"/>
  <c r="U124" i="16"/>
  <c r="T124" i="16"/>
  <c r="AG122" i="16"/>
  <c r="AF122" i="16"/>
  <c r="AE122" i="16"/>
  <c r="AD122" i="16"/>
  <c r="AR122" i="16" s="1"/>
  <c r="AC122" i="16"/>
  <c r="AB122" i="16"/>
  <c r="AA122" i="16"/>
  <c r="Z122" i="16"/>
  <c r="Y122" i="16"/>
  <c r="X122" i="16"/>
  <c r="W122" i="16"/>
  <c r="V122" i="16"/>
  <c r="U122" i="16"/>
  <c r="T122" i="16"/>
  <c r="E152" i="16"/>
  <c r="AG150" i="16"/>
  <c r="AF150" i="16"/>
  <c r="AE150" i="16"/>
  <c r="AD150" i="16"/>
  <c r="AC150" i="16"/>
  <c r="AB150" i="16"/>
  <c r="AA150" i="16"/>
  <c r="Z150" i="16"/>
  <c r="Y150" i="16"/>
  <c r="X150" i="16"/>
  <c r="W150" i="16"/>
  <c r="V150" i="16"/>
  <c r="U150" i="16"/>
  <c r="T150" i="16"/>
  <c r="AG149" i="16"/>
  <c r="AF149" i="16"/>
  <c r="AE149" i="16"/>
  <c r="AD149" i="16"/>
  <c r="AC149" i="16"/>
  <c r="AB149" i="16"/>
  <c r="AA149" i="16"/>
  <c r="Z149" i="16"/>
  <c r="Y149" i="16"/>
  <c r="X149" i="16"/>
  <c r="W149" i="16"/>
  <c r="V149" i="16"/>
  <c r="U149" i="16"/>
  <c r="T149" i="16"/>
  <c r="AG147" i="16"/>
  <c r="AF147" i="16"/>
  <c r="AE147" i="16"/>
  <c r="AD147" i="16"/>
  <c r="AC147" i="16"/>
  <c r="AB147" i="16"/>
  <c r="AA147" i="16"/>
  <c r="Z147" i="16"/>
  <c r="Y147" i="16"/>
  <c r="X147" i="16"/>
  <c r="W147" i="16"/>
  <c r="V147" i="16"/>
  <c r="U147" i="16"/>
  <c r="T147" i="16"/>
  <c r="AG145" i="16"/>
  <c r="AF145" i="16"/>
  <c r="AE145" i="16"/>
  <c r="AD145" i="16"/>
  <c r="AC145" i="16"/>
  <c r="AB145" i="16"/>
  <c r="AA145" i="16"/>
  <c r="Z145" i="16"/>
  <c r="Y145" i="16"/>
  <c r="X145" i="16"/>
  <c r="W145" i="16"/>
  <c r="V145" i="16"/>
  <c r="U145" i="16"/>
  <c r="T145" i="16"/>
  <c r="AG144" i="16"/>
  <c r="AF144" i="16"/>
  <c r="AE144" i="16"/>
  <c r="AD144" i="16"/>
  <c r="AR144" i="16" s="1"/>
  <c r="AC144" i="16"/>
  <c r="AB144" i="16"/>
  <c r="AA144" i="16"/>
  <c r="Z144" i="16"/>
  <c r="Y144" i="16"/>
  <c r="X144" i="16"/>
  <c r="W144" i="16"/>
  <c r="V144" i="16"/>
  <c r="U144" i="16"/>
  <c r="T144" i="16"/>
  <c r="AG142" i="16"/>
  <c r="AF142" i="16"/>
  <c r="AE142" i="16"/>
  <c r="AD142" i="16"/>
  <c r="AR142" i="16" s="1"/>
  <c r="AC142" i="16"/>
  <c r="AB142" i="16"/>
  <c r="AA142" i="16"/>
  <c r="Z142" i="16"/>
  <c r="Y142" i="16"/>
  <c r="X142" i="16"/>
  <c r="W142" i="16"/>
  <c r="V142" i="16"/>
  <c r="U142" i="16"/>
  <c r="T142" i="16"/>
  <c r="AG140" i="16"/>
  <c r="AF140" i="16"/>
  <c r="AE140" i="16"/>
  <c r="AD140" i="16"/>
  <c r="AC140" i="16"/>
  <c r="AB140" i="16"/>
  <c r="AA140" i="16"/>
  <c r="Z140" i="16"/>
  <c r="Y140" i="16"/>
  <c r="X140" i="16"/>
  <c r="W140" i="16"/>
  <c r="V140" i="16"/>
  <c r="U140" i="16"/>
  <c r="T140" i="16"/>
  <c r="AG139" i="16"/>
  <c r="AF139" i="16"/>
  <c r="AE139" i="16"/>
  <c r="AD139" i="16"/>
  <c r="AC139" i="16"/>
  <c r="AB139" i="16"/>
  <c r="AA139" i="16"/>
  <c r="Z139" i="16"/>
  <c r="Y139" i="16"/>
  <c r="X139" i="16"/>
  <c r="W139" i="16"/>
  <c r="V139" i="16"/>
  <c r="U139" i="16"/>
  <c r="T139" i="16"/>
  <c r="AG137" i="16"/>
  <c r="AF137" i="16"/>
  <c r="AE137" i="16"/>
  <c r="AD137" i="16"/>
  <c r="AR137" i="16" s="1"/>
  <c r="AC137" i="16"/>
  <c r="AB137" i="16"/>
  <c r="AA137" i="16"/>
  <c r="Z137" i="16"/>
  <c r="Y137" i="16"/>
  <c r="X137" i="16"/>
  <c r="W137" i="16"/>
  <c r="V137" i="16"/>
  <c r="U137" i="16"/>
  <c r="T137" i="16"/>
  <c r="AG120" i="16"/>
  <c r="AF120" i="16"/>
  <c r="AE120" i="16"/>
  <c r="AD120" i="16"/>
  <c r="AC120" i="16"/>
  <c r="AB120" i="16"/>
  <c r="AA120" i="16"/>
  <c r="Z120" i="16"/>
  <c r="Y120" i="16"/>
  <c r="X120" i="16"/>
  <c r="W120" i="16"/>
  <c r="V120" i="16"/>
  <c r="U120" i="16"/>
  <c r="T120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AG117" i="16"/>
  <c r="AF117" i="16"/>
  <c r="AE117" i="16"/>
  <c r="AD117" i="16"/>
  <c r="AC117" i="16"/>
  <c r="AB117" i="16"/>
  <c r="AA117" i="16"/>
  <c r="Z117" i="16"/>
  <c r="Y117" i="16"/>
  <c r="X117" i="16"/>
  <c r="W117" i="16"/>
  <c r="V117" i="16"/>
  <c r="U117" i="16"/>
  <c r="T117" i="16"/>
  <c r="AG115" i="16"/>
  <c r="AF115" i="16"/>
  <c r="AE115" i="16"/>
  <c r="AD115" i="16"/>
  <c r="AC115" i="16"/>
  <c r="AB115" i="16"/>
  <c r="AA115" i="16"/>
  <c r="Z115" i="16"/>
  <c r="Y115" i="16"/>
  <c r="X115" i="16"/>
  <c r="W115" i="16"/>
  <c r="V115" i="16"/>
  <c r="U115" i="16"/>
  <c r="T115" i="16"/>
  <c r="AG114" i="16"/>
  <c r="AF114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AG112" i="16"/>
  <c r="AF112" i="16"/>
  <c r="AE112" i="16"/>
  <c r="AD112" i="16"/>
  <c r="AC112" i="16"/>
  <c r="AB112" i="16"/>
  <c r="AA112" i="16"/>
  <c r="Z112" i="16"/>
  <c r="Y112" i="16"/>
  <c r="X112" i="16"/>
  <c r="W112" i="16"/>
  <c r="V112" i="16"/>
  <c r="U112" i="16"/>
  <c r="T112" i="16"/>
  <c r="AG110" i="16"/>
  <c r="AF110" i="16"/>
  <c r="AE110" i="16"/>
  <c r="AD110" i="16"/>
  <c r="AC110" i="16"/>
  <c r="AB110" i="16"/>
  <c r="AA110" i="16"/>
  <c r="Z110" i="16"/>
  <c r="Y110" i="16"/>
  <c r="X110" i="16"/>
  <c r="W110" i="16"/>
  <c r="V110" i="16"/>
  <c r="U110" i="16"/>
  <c r="T110" i="16"/>
  <c r="AG109" i="16"/>
  <c r="AF109" i="16"/>
  <c r="AE109" i="16"/>
  <c r="AD109" i="16"/>
  <c r="AR109" i="16" s="1"/>
  <c r="AC109" i="16"/>
  <c r="AB109" i="16"/>
  <c r="AA109" i="16"/>
  <c r="Z109" i="16"/>
  <c r="Y109" i="16"/>
  <c r="X109" i="16"/>
  <c r="W109" i="16"/>
  <c r="V109" i="16"/>
  <c r="U109" i="16"/>
  <c r="T109" i="16"/>
  <c r="AG107" i="16"/>
  <c r="AF107" i="16"/>
  <c r="AE107" i="16"/>
  <c r="AD107" i="16"/>
  <c r="AR107" i="16" s="1"/>
  <c r="AC107" i="16"/>
  <c r="AB107" i="16"/>
  <c r="AA107" i="16"/>
  <c r="Z107" i="16"/>
  <c r="Y107" i="16"/>
  <c r="X107" i="16"/>
  <c r="W107" i="16"/>
  <c r="V107" i="16"/>
  <c r="U107" i="16"/>
  <c r="T107" i="16"/>
  <c r="AG105" i="16"/>
  <c r="AF105" i="16"/>
  <c r="AE105" i="16"/>
  <c r="AD105" i="16"/>
  <c r="AC105" i="16"/>
  <c r="AB105" i="16"/>
  <c r="AA105" i="16"/>
  <c r="Z105" i="16"/>
  <c r="Y105" i="16"/>
  <c r="X105" i="16"/>
  <c r="W105" i="16"/>
  <c r="V105" i="16"/>
  <c r="U105" i="16"/>
  <c r="T105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AG102" i="16"/>
  <c r="AF102" i="16"/>
  <c r="AE102" i="16"/>
  <c r="AD102" i="16"/>
  <c r="AR102" i="16" s="1"/>
  <c r="AC102" i="16"/>
  <c r="AB102" i="16"/>
  <c r="AA102" i="16"/>
  <c r="Z102" i="16"/>
  <c r="Y102" i="16"/>
  <c r="X102" i="16"/>
  <c r="W102" i="16"/>
  <c r="V102" i="16"/>
  <c r="U102" i="16"/>
  <c r="T102" i="16"/>
  <c r="E97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AG89" i="16"/>
  <c r="AF89" i="16"/>
  <c r="AE89" i="16"/>
  <c r="AD89" i="16"/>
  <c r="AR89" i="16" s="1"/>
  <c r="AC89" i="16"/>
  <c r="AB89" i="16"/>
  <c r="AA89" i="16"/>
  <c r="Z89" i="16"/>
  <c r="Y89" i="16"/>
  <c r="X89" i="16"/>
  <c r="W89" i="16"/>
  <c r="V89" i="16"/>
  <c r="U89" i="16"/>
  <c r="T89" i="16"/>
  <c r="AG87" i="16"/>
  <c r="AF87" i="16"/>
  <c r="AE87" i="16"/>
  <c r="AD87" i="16"/>
  <c r="AR87" i="16" s="1"/>
  <c r="AC87" i="16"/>
  <c r="AB87" i="16"/>
  <c r="AA87" i="16"/>
  <c r="Z87" i="16"/>
  <c r="Y87" i="16"/>
  <c r="X87" i="16"/>
  <c r="W87" i="16"/>
  <c r="V87" i="16"/>
  <c r="U87" i="16"/>
  <c r="T87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AG82" i="16"/>
  <c r="AF82" i="16"/>
  <c r="AE82" i="16"/>
  <c r="AD82" i="16"/>
  <c r="AR82" i="16" s="1"/>
  <c r="AC82" i="16"/>
  <c r="AB82" i="16"/>
  <c r="AA82" i="16"/>
  <c r="Z82" i="16"/>
  <c r="Y82" i="16"/>
  <c r="X82" i="16"/>
  <c r="W82" i="16"/>
  <c r="V82" i="16"/>
  <c r="U82" i="16"/>
  <c r="T82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AG77" i="16"/>
  <c r="AF77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AC5" i="45"/>
  <c r="AG49" i="16"/>
  <c r="AD49" i="16"/>
  <c r="AF49" i="16"/>
  <c r="AE49" i="16"/>
  <c r="AC49" i="16"/>
  <c r="AB49" i="16"/>
  <c r="AA49" i="16"/>
  <c r="Z49" i="16"/>
  <c r="Y49" i="16"/>
  <c r="X49" i="16"/>
  <c r="W49" i="16"/>
  <c r="V49" i="16"/>
  <c r="U49" i="16"/>
  <c r="T49" i="16"/>
  <c r="AG19" i="16"/>
  <c r="AD19" i="16"/>
  <c r="AF19" i="16"/>
  <c r="AE19" i="16"/>
  <c r="AC19" i="16"/>
  <c r="AB19" i="16"/>
  <c r="AA19" i="16"/>
  <c r="Z19" i="16"/>
  <c r="Y19" i="16"/>
  <c r="X19" i="16"/>
  <c r="W19" i="16"/>
  <c r="V19" i="16"/>
  <c r="U19" i="16"/>
  <c r="T19" i="16"/>
  <c r="AG44" i="16"/>
  <c r="AD44" i="16"/>
  <c r="AF44" i="16"/>
  <c r="AE44" i="16"/>
  <c r="AC44" i="16"/>
  <c r="AB44" i="16"/>
  <c r="AA44" i="16"/>
  <c r="Z44" i="16"/>
  <c r="Y44" i="16"/>
  <c r="X44" i="16"/>
  <c r="W44" i="16"/>
  <c r="V44" i="16"/>
  <c r="U44" i="16"/>
  <c r="T44" i="16"/>
  <c r="AG39" i="16"/>
  <c r="AD39" i="16"/>
  <c r="AF39" i="16"/>
  <c r="AE39" i="16"/>
  <c r="AC39" i="16"/>
  <c r="AB39" i="16"/>
  <c r="AA39" i="16"/>
  <c r="Z39" i="16"/>
  <c r="Y39" i="16"/>
  <c r="X39" i="16"/>
  <c r="W39" i="16"/>
  <c r="V39" i="16"/>
  <c r="U39" i="16"/>
  <c r="T39" i="16"/>
  <c r="AG34" i="16"/>
  <c r="AD34" i="16"/>
  <c r="AF34" i="16"/>
  <c r="AE34" i="16"/>
  <c r="AC34" i="16"/>
  <c r="AB34" i="16"/>
  <c r="AA34" i="16"/>
  <c r="Z34" i="16"/>
  <c r="Y34" i="16"/>
  <c r="X34" i="16"/>
  <c r="W34" i="16"/>
  <c r="V34" i="16"/>
  <c r="U34" i="16"/>
  <c r="T34" i="16"/>
  <c r="AG29" i="16"/>
  <c r="AD29" i="16"/>
  <c r="AF29" i="16"/>
  <c r="AE29" i="16"/>
  <c r="AC29" i="16"/>
  <c r="AB29" i="16"/>
  <c r="AA29" i="16"/>
  <c r="Z29" i="16"/>
  <c r="Y29" i="16"/>
  <c r="X29" i="16"/>
  <c r="W29" i="16"/>
  <c r="V29" i="16"/>
  <c r="U29" i="16"/>
  <c r="T29" i="16"/>
  <c r="AG9" i="16"/>
  <c r="AD9" i="16"/>
  <c r="AF9" i="16"/>
  <c r="AE9" i="16"/>
  <c r="AC9" i="16"/>
  <c r="AB9" i="16"/>
  <c r="AA9" i="16"/>
  <c r="Z9" i="16"/>
  <c r="Y9" i="16"/>
  <c r="X9" i="16"/>
  <c r="W9" i="16"/>
  <c r="V9" i="16"/>
  <c r="U9" i="16"/>
  <c r="T9" i="16"/>
  <c r="AA7" i="45"/>
  <c r="AF7" i="45"/>
  <c r="AC7" i="45"/>
  <c r="AE7" i="45"/>
  <c r="AD7" i="45"/>
  <c r="AB7" i="45"/>
  <c r="Z7" i="45"/>
  <c r="Y7" i="45"/>
  <c r="X7" i="45"/>
  <c r="W7" i="45"/>
  <c r="V7" i="45"/>
  <c r="U7" i="45"/>
  <c r="T7" i="45"/>
  <c r="S7" i="45"/>
  <c r="AC50" i="16"/>
  <c r="AB50" i="16"/>
  <c r="AA50" i="16"/>
  <c r="Z50" i="16"/>
  <c r="Y50" i="16"/>
  <c r="X50" i="16"/>
  <c r="W50" i="16"/>
  <c r="V50" i="16"/>
  <c r="AC47" i="16"/>
  <c r="AB47" i="16"/>
  <c r="AA47" i="16"/>
  <c r="Z47" i="16"/>
  <c r="Y47" i="16"/>
  <c r="X47" i="16"/>
  <c r="W47" i="16"/>
  <c r="V47" i="16"/>
  <c r="AC45" i="16"/>
  <c r="AB45" i="16"/>
  <c r="AA45" i="16"/>
  <c r="Z45" i="16"/>
  <c r="Y45" i="16"/>
  <c r="X45" i="16"/>
  <c r="W45" i="16"/>
  <c r="V45" i="16"/>
  <c r="AC42" i="16"/>
  <c r="AB42" i="16"/>
  <c r="AA42" i="16"/>
  <c r="Z42" i="16"/>
  <c r="Y42" i="16"/>
  <c r="X42" i="16"/>
  <c r="W42" i="16"/>
  <c r="V42" i="16"/>
  <c r="AC40" i="16"/>
  <c r="AB40" i="16"/>
  <c r="AA40" i="16"/>
  <c r="Z40" i="16"/>
  <c r="Y40" i="16"/>
  <c r="X40" i="16"/>
  <c r="W40" i="16"/>
  <c r="V40" i="16"/>
  <c r="AC37" i="16"/>
  <c r="AB37" i="16"/>
  <c r="AA37" i="16"/>
  <c r="Z37" i="16"/>
  <c r="Y37" i="16"/>
  <c r="X37" i="16"/>
  <c r="W37" i="16"/>
  <c r="V37" i="16"/>
  <c r="AC35" i="16"/>
  <c r="AB35" i="16"/>
  <c r="AA35" i="16"/>
  <c r="Z35" i="16"/>
  <c r="Y35" i="16"/>
  <c r="X35" i="16"/>
  <c r="W35" i="16"/>
  <c r="V35" i="16"/>
  <c r="AC32" i="16"/>
  <c r="AB32" i="16"/>
  <c r="AA32" i="16"/>
  <c r="Z32" i="16"/>
  <c r="Y32" i="16"/>
  <c r="X32" i="16"/>
  <c r="W32" i="16"/>
  <c r="V32" i="16"/>
  <c r="AC30" i="16"/>
  <c r="AB30" i="16"/>
  <c r="AA30" i="16"/>
  <c r="Z30" i="16"/>
  <c r="Y30" i="16"/>
  <c r="X30" i="16"/>
  <c r="W30" i="16"/>
  <c r="V30" i="16"/>
  <c r="AC27" i="16"/>
  <c r="AB27" i="16"/>
  <c r="AA27" i="16"/>
  <c r="Z27" i="16"/>
  <c r="Y27" i="16"/>
  <c r="X27" i="16"/>
  <c r="W27" i="16"/>
  <c r="V27" i="16"/>
  <c r="AC20" i="16"/>
  <c r="AB20" i="16"/>
  <c r="AA20" i="16"/>
  <c r="Z20" i="16"/>
  <c r="Y20" i="16"/>
  <c r="X20" i="16"/>
  <c r="W20" i="16"/>
  <c r="V20" i="16"/>
  <c r="AC17" i="16"/>
  <c r="AB17" i="16"/>
  <c r="AA17" i="16"/>
  <c r="Z17" i="16"/>
  <c r="Y17" i="16"/>
  <c r="X17" i="16"/>
  <c r="W17" i="16"/>
  <c r="V17" i="16"/>
  <c r="AC10" i="16"/>
  <c r="AB10" i="16"/>
  <c r="AA10" i="16"/>
  <c r="Z10" i="16"/>
  <c r="Y10" i="16"/>
  <c r="X10" i="16"/>
  <c r="W10" i="16"/>
  <c r="V10" i="16"/>
  <c r="AC7" i="16"/>
  <c r="AB7" i="16"/>
  <c r="AA7" i="16"/>
  <c r="Z7" i="16"/>
  <c r="Y7" i="16"/>
  <c r="X7" i="16"/>
  <c r="W7" i="16"/>
  <c r="V7" i="16"/>
  <c r="E52" i="16"/>
  <c r="AG50" i="16"/>
  <c r="AD50" i="16"/>
  <c r="AF50" i="16"/>
  <c r="AE50" i="16"/>
  <c r="U50" i="16"/>
  <c r="T50" i="16"/>
  <c r="AG47" i="16"/>
  <c r="AD47" i="16"/>
  <c r="AF47" i="16"/>
  <c r="AE47" i="16"/>
  <c r="U47" i="16"/>
  <c r="T47" i="16"/>
  <c r="AG45" i="16"/>
  <c r="AD45" i="16"/>
  <c r="AF45" i="16"/>
  <c r="AE45" i="16"/>
  <c r="U45" i="16"/>
  <c r="T45" i="16"/>
  <c r="AG42" i="16"/>
  <c r="AD42" i="16"/>
  <c r="AF42" i="16"/>
  <c r="AE42" i="16"/>
  <c r="U42" i="16"/>
  <c r="T42" i="16"/>
  <c r="AG40" i="16"/>
  <c r="AD40" i="16"/>
  <c r="AF40" i="16"/>
  <c r="AE40" i="16"/>
  <c r="U40" i="16"/>
  <c r="T40" i="16"/>
  <c r="AG37" i="16"/>
  <c r="AD37" i="16"/>
  <c r="AF37" i="16"/>
  <c r="AE37" i="16"/>
  <c r="U37" i="16"/>
  <c r="T37" i="16"/>
  <c r="AG35" i="16"/>
  <c r="AD35" i="16"/>
  <c r="AF35" i="16"/>
  <c r="AE35" i="16"/>
  <c r="U35" i="16"/>
  <c r="T35" i="16"/>
  <c r="AG32" i="16"/>
  <c r="AD32" i="16"/>
  <c r="AF32" i="16"/>
  <c r="AE32" i="16"/>
  <c r="U32" i="16"/>
  <c r="T32" i="16"/>
  <c r="AG30" i="16"/>
  <c r="AD30" i="16"/>
  <c r="AF30" i="16"/>
  <c r="AE30" i="16"/>
  <c r="U30" i="16"/>
  <c r="T30" i="16"/>
  <c r="AG27" i="16"/>
  <c r="AD27" i="16"/>
  <c r="AF27" i="16"/>
  <c r="AE27" i="16"/>
  <c r="U27" i="16"/>
  <c r="T27" i="16"/>
  <c r="AB8" i="45"/>
  <c r="AB5" i="45"/>
  <c r="AA5" i="45"/>
  <c r="AA8" i="45"/>
  <c r="Z8" i="45"/>
  <c r="Z5" i="45"/>
  <c r="X8" i="45"/>
  <c r="W8" i="45"/>
  <c r="V8" i="45"/>
  <c r="X5" i="45"/>
  <c r="W5" i="45"/>
  <c r="V5" i="45"/>
  <c r="T10" i="16"/>
  <c r="T7" i="16"/>
  <c r="Y8" i="45"/>
  <c r="Y5" i="45"/>
  <c r="U8" i="45"/>
  <c r="U5" i="45"/>
  <c r="C18" i="34"/>
  <c r="D18" i="34"/>
  <c r="C19" i="34"/>
  <c r="D19" i="34"/>
  <c r="C14" i="34"/>
  <c r="D14" i="34"/>
  <c r="C15" i="34"/>
  <c r="D15" i="34"/>
  <c r="C10" i="34"/>
  <c r="D10" i="34"/>
  <c r="C11" i="34"/>
  <c r="D11" i="34"/>
  <c r="C6" i="34"/>
  <c r="D6" i="34"/>
  <c r="C7" i="34"/>
  <c r="D7" i="34"/>
  <c r="C2" i="34"/>
  <c r="D2" i="34"/>
  <c r="C3" i="34"/>
  <c r="D3" i="34"/>
  <c r="D17" i="34"/>
  <c r="D13" i="34"/>
  <c r="D9" i="34"/>
  <c r="D5" i="34"/>
  <c r="D1" i="34"/>
  <c r="C17" i="34"/>
  <c r="C13" i="34"/>
  <c r="C9" i="34"/>
  <c r="C5" i="34"/>
  <c r="C1" i="34"/>
  <c r="AP22" i="16"/>
  <c r="AK22" i="16"/>
  <c r="E22" i="16"/>
  <c r="D10" i="45"/>
  <c r="C10" i="45"/>
  <c r="AF8" i="45"/>
  <c r="AC8" i="45"/>
  <c r="AE8" i="45"/>
  <c r="AD8" i="45"/>
  <c r="T8" i="45"/>
  <c r="S8" i="45"/>
  <c r="AF5" i="45"/>
  <c r="AQ5" i="45"/>
  <c r="AE5" i="45"/>
  <c r="AD5" i="45"/>
  <c r="T5" i="45"/>
  <c r="S5" i="45"/>
  <c r="D4" i="37"/>
  <c r="E4" i="37"/>
  <c r="F4" i="37"/>
  <c r="G4" i="37"/>
  <c r="C5" i="37"/>
  <c r="D5" i="37"/>
  <c r="E5" i="37"/>
  <c r="F5" i="37"/>
  <c r="G5" i="37"/>
  <c r="C4" i="37"/>
  <c r="G7" i="37"/>
  <c r="F7" i="37"/>
  <c r="D7" i="37"/>
  <c r="C7" i="37"/>
  <c r="F19" i="34"/>
  <c r="F18" i="34"/>
  <c r="E18" i="34"/>
  <c r="F15" i="34"/>
  <c r="F14" i="34"/>
  <c r="E14" i="34"/>
  <c r="F11" i="34"/>
  <c r="F10" i="34"/>
  <c r="E10" i="34"/>
  <c r="F7" i="34"/>
  <c r="F6" i="34"/>
  <c r="E6" i="34"/>
  <c r="F3" i="34"/>
  <c r="F2" i="34"/>
  <c r="E2" i="34"/>
  <c r="T20" i="16"/>
  <c r="T17" i="16"/>
  <c r="AI6" i="45" l="1"/>
  <c r="K7" i="23" s="1"/>
  <c r="AH6" i="45"/>
  <c r="L7" i="23" s="1"/>
  <c r="AN6" i="45"/>
  <c r="AM6" i="45"/>
  <c r="M7" i="23" s="1"/>
  <c r="AQ6" i="45"/>
  <c r="AK6" i="45"/>
  <c r="AJ6" i="45"/>
  <c r="N7" i="23" s="1"/>
  <c r="AP6" i="45"/>
  <c r="AO6" i="45"/>
  <c r="O7" i="23" s="1"/>
  <c r="H7" i="37"/>
  <c r="E22" i="34"/>
  <c r="I22" i="34"/>
  <c r="G22" i="34"/>
  <c r="H22" i="34" s="1"/>
  <c r="J22" i="34" s="1"/>
  <c r="H8" i="37" s="1"/>
  <c r="AG6" i="47"/>
  <c r="AF6" i="47"/>
  <c r="AN6" i="47"/>
  <c r="AM6" i="47"/>
  <c r="AI6" i="47"/>
  <c r="AH6" i="47"/>
  <c r="AP6" i="47"/>
  <c r="AO6" i="47"/>
  <c r="AK6" i="47"/>
  <c r="AJ6" i="47"/>
  <c r="AR6" i="47"/>
  <c r="AQ6" i="47"/>
  <c r="AJ233" i="16"/>
  <c r="AI233" i="16"/>
  <c r="AO233" i="16"/>
  <c r="AN233" i="16"/>
  <c r="AR233" i="16"/>
  <c r="AL233" i="16"/>
  <c r="AK233" i="16"/>
  <c r="AQ233" i="16"/>
  <c r="AP233" i="16"/>
  <c r="AJ213" i="16"/>
  <c r="AI213" i="16"/>
  <c r="AO213" i="16"/>
  <c r="AN213" i="16"/>
  <c r="AR213" i="16"/>
  <c r="AL213" i="16"/>
  <c r="AK213" i="16"/>
  <c r="AQ213" i="16"/>
  <c r="AP213" i="16"/>
  <c r="AJ193" i="16"/>
  <c r="AI193" i="16"/>
  <c r="AO193" i="16"/>
  <c r="AN193" i="16"/>
  <c r="AR193" i="16"/>
  <c r="AL193" i="16"/>
  <c r="AK193" i="16"/>
  <c r="AQ193" i="16"/>
  <c r="AP193" i="16"/>
  <c r="AJ148" i="16"/>
  <c r="AI148" i="16"/>
  <c r="AO148" i="16"/>
  <c r="AN148" i="16"/>
  <c r="AR148" i="16"/>
  <c r="AL148" i="16"/>
  <c r="AK148" i="16"/>
  <c r="AQ148" i="16"/>
  <c r="AP148" i="16"/>
  <c r="AJ93" i="16"/>
  <c r="AI93" i="16"/>
  <c r="AO93" i="16"/>
  <c r="AN93" i="16"/>
  <c r="AR93" i="16"/>
  <c r="AL93" i="16"/>
  <c r="AK93" i="16"/>
  <c r="AQ93" i="16"/>
  <c r="AP93" i="16"/>
  <c r="AJ48" i="16"/>
  <c r="AI48" i="16"/>
  <c r="AO48" i="16"/>
  <c r="AN48" i="16"/>
  <c r="AR48" i="16"/>
  <c r="AL48" i="16"/>
  <c r="AK48" i="16"/>
  <c r="AQ48" i="16"/>
  <c r="AP48" i="16"/>
  <c r="AJ228" i="16"/>
  <c r="AI228" i="16"/>
  <c r="AO228" i="16"/>
  <c r="AN228" i="16"/>
  <c r="AR228" i="16"/>
  <c r="AL228" i="16"/>
  <c r="AK228" i="16"/>
  <c r="AQ228" i="16"/>
  <c r="AP228" i="16"/>
  <c r="AJ223" i="16"/>
  <c r="AI223" i="16"/>
  <c r="AO223" i="16"/>
  <c r="AN223" i="16"/>
  <c r="AR223" i="16"/>
  <c r="AL223" i="16"/>
  <c r="AK223" i="16"/>
  <c r="AQ223" i="16"/>
  <c r="AP223" i="16"/>
  <c r="AJ208" i="16"/>
  <c r="AI208" i="16"/>
  <c r="AO208" i="16"/>
  <c r="AN208" i="16"/>
  <c r="AR208" i="16"/>
  <c r="AL208" i="16"/>
  <c r="AK208" i="16"/>
  <c r="AQ208" i="16"/>
  <c r="AP208" i="16"/>
  <c r="AJ203" i="16"/>
  <c r="AI203" i="16"/>
  <c r="AO203" i="16"/>
  <c r="AN203" i="16"/>
  <c r="AR203" i="16"/>
  <c r="AL203" i="16"/>
  <c r="AK203" i="16"/>
  <c r="AQ203" i="16"/>
  <c r="AP203" i="16"/>
  <c r="AJ188" i="16"/>
  <c r="AI188" i="16"/>
  <c r="AO188" i="16"/>
  <c r="AN188" i="16"/>
  <c r="AR188" i="16"/>
  <c r="AL188" i="16"/>
  <c r="AK188" i="16"/>
  <c r="AQ188" i="16"/>
  <c r="AP188" i="16"/>
  <c r="AJ183" i="16"/>
  <c r="AI183" i="16"/>
  <c r="AO183" i="16"/>
  <c r="AN183" i="16"/>
  <c r="AR183" i="16"/>
  <c r="AL183" i="16"/>
  <c r="AK183" i="16"/>
  <c r="AQ183" i="16"/>
  <c r="AP183" i="16"/>
  <c r="AJ178" i="16"/>
  <c r="AI178" i="16"/>
  <c r="AO178" i="16"/>
  <c r="AN178" i="16"/>
  <c r="AR178" i="16"/>
  <c r="AL178" i="16"/>
  <c r="AK178" i="16"/>
  <c r="AQ178" i="16"/>
  <c r="AP178" i="16"/>
  <c r="AJ173" i="16"/>
  <c r="AI173" i="16"/>
  <c r="AO173" i="16"/>
  <c r="AN173" i="16"/>
  <c r="AR173" i="16"/>
  <c r="AL173" i="16"/>
  <c r="AK173" i="16"/>
  <c r="AQ173" i="16"/>
  <c r="AP173" i="16"/>
  <c r="AJ168" i="16"/>
  <c r="AI168" i="16"/>
  <c r="AO168" i="16"/>
  <c r="AN168" i="16"/>
  <c r="AR168" i="16"/>
  <c r="AL168" i="16"/>
  <c r="AK168" i="16"/>
  <c r="AQ168" i="16"/>
  <c r="AP168" i="16"/>
  <c r="AJ163" i="16"/>
  <c r="AI163" i="16"/>
  <c r="AO163" i="16"/>
  <c r="AN163" i="16"/>
  <c r="AR163" i="16"/>
  <c r="AL163" i="16"/>
  <c r="AK163" i="16"/>
  <c r="AQ163" i="16"/>
  <c r="AP163" i="16"/>
  <c r="AJ158" i="16"/>
  <c r="AI158" i="16"/>
  <c r="AO158" i="16"/>
  <c r="AN158" i="16"/>
  <c r="AR158" i="16"/>
  <c r="AL158" i="16"/>
  <c r="AK158" i="16"/>
  <c r="AQ158" i="16"/>
  <c r="AP158" i="16"/>
  <c r="AJ143" i="16"/>
  <c r="AI143" i="16"/>
  <c r="AO143" i="16"/>
  <c r="AN143" i="16"/>
  <c r="AR143" i="16"/>
  <c r="AL143" i="16"/>
  <c r="AK143" i="16"/>
  <c r="AQ143" i="16"/>
  <c r="AP143" i="16"/>
  <c r="AJ138" i="16"/>
  <c r="AI138" i="16"/>
  <c r="AO138" i="16"/>
  <c r="AN138" i="16"/>
  <c r="AR138" i="16"/>
  <c r="AL138" i="16"/>
  <c r="AK138" i="16"/>
  <c r="AQ138" i="16"/>
  <c r="AP138" i="16"/>
  <c r="AJ133" i="16"/>
  <c r="AI133" i="16"/>
  <c r="AO133" i="16"/>
  <c r="AN133" i="16"/>
  <c r="AR133" i="16"/>
  <c r="AL133" i="16"/>
  <c r="AK133" i="16"/>
  <c r="AQ133" i="16"/>
  <c r="AP133" i="16"/>
  <c r="AJ128" i="16"/>
  <c r="AI128" i="16"/>
  <c r="AO128" i="16"/>
  <c r="AN128" i="16"/>
  <c r="AR128" i="16"/>
  <c r="AL128" i="16"/>
  <c r="AK128" i="16"/>
  <c r="AQ128" i="16"/>
  <c r="AP128" i="16"/>
  <c r="AJ123" i="16"/>
  <c r="AI123" i="16"/>
  <c r="AO123" i="16"/>
  <c r="AN123" i="16"/>
  <c r="AR123" i="16"/>
  <c r="AL123" i="16"/>
  <c r="AK123" i="16"/>
  <c r="AQ123" i="16"/>
  <c r="AP123" i="16"/>
  <c r="AJ118" i="16"/>
  <c r="AI118" i="16"/>
  <c r="AO118" i="16"/>
  <c r="AN118" i="16"/>
  <c r="AR118" i="16"/>
  <c r="AL118" i="16"/>
  <c r="AK118" i="16"/>
  <c r="AQ118" i="16"/>
  <c r="AP118" i="16"/>
  <c r="AJ113" i="16"/>
  <c r="AI113" i="16"/>
  <c r="AO113" i="16"/>
  <c r="AN113" i="16"/>
  <c r="AR113" i="16"/>
  <c r="AL113" i="16"/>
  <c r="AK113" i="16"/>
  <c r="AQ113" i="16"/>
  <c r="AP113" i="16"/>
  <c r="AJ108" i="16"/>
  <c r="AI108" i="16"/>
  <c r="AO108" i="16"/>
  <c r="AN108" i="16"/>
  <c r="AR108" i="16"/>
  <c r="AL108" i="16"/>
  <c r="AK108" i="16"/>
  <c r="AQ108" i="16"/>
  <c r="AP108" i="16"/>
  <c r="AJ103" i="16"/>
  <c r="AI103" i="16"/>
  <c r="AO103" i="16"/>
  <c r="AN103" i="16"/>
  <c r="AR103" i="16"/>
  <c r="AL103" i="16"/>
  <c r="AK103" i="16"/>
  <c r="AQ103" i="16"/>
  <c r="AP103" i="16"/>
  <c r="AJ88" i="16"/>
  <c r="AI88" i="16"/>
  <c r="AO88" i="16"/>
  <c r="AN88" i="16"/>
  <c r="AR88" i="16"/>
  <c r="AL88" i="16"/>
  <c r="AK88" i="16"/>
  <c r="AQ88" i="16"/>
  <c r="AP88" i="16"/>
  <c r="AJ83" i="16"/>
  <c r="AI83" i="16"/>
  <c r="AO83" i="16"/>
  <c r="AN83" i="16"/>
  <c r="AR83" i="16"/>
  <c r="AL83" i="16"/>
  <c r="AK83" i="16"/>
  <c r="AQ83" i="16"/>
  <c r="AP83" i="16"/>
  <c r="AJ78" i="16"/>
  <c r="AI78" i="16"/>
  <c r="AO78" i="16"/>
  <c r="AN78" i="16"/>
  <c r="AR78" i="16"/>
  <c r="AL78" i="16"/>
  <c r="AK78" i="16"/>
  <c r="AQ78" i="16"/>
  <c r="AP78" i="16"/>
  <c r="AJ73" i="16"/>
  <c r="AI73" i="16"/>
  <c r="AO73" i="16"/>
  <c r="AN73" i="16"/>
  <c r="AR73" i="16"/>
  <c r="AL73" i="16"/>
  <c r="AK73" i="16"/>
  <c r="AQ73" i="16"/>
  <c r="AP73" i="16"/>
  <c r="AJ68" i="16"/>
  <c r="AI68" i="16"/>
  <c r="AO68" i="16"/>
  <c r="AN68" i="16"/>
  <c r="AR68" i="16"/>
  <c r="AL68" i="16"/>
  <c r="AK68" i="16"/>
  <c r="AQ68" i="16"/>
  <c r="AP68" i="16"/>
  <c r="AJ63" i="16"/>
  <c r="AI63" i="16"/>
  <c r="AO63" i="16"/>
  <c r="AN63" i="16"/>
  <c r="AR63" i="16"/>
  <c r="AL63" i="16"/>
  <c r="AK63" i="16"/>
  <c r="AQ63" i="16"/>
  <c r="AP63" i="16"/>
  <c r="AJ58" i="16"/>
  <c r="AI58" i="16"/>
  <c r="AO58" i="16"/>
  <c r="AN58" i="16"/>
  <c r="AR58" i="16"/>
  <c r="AL58" i="16"/>
  <c r="AK58" i="16"/>
  <c r="AQ58" i="16"/>
  <c r="AP58" i="16"/>
  <c r="AJ43" i="16"/>
  <c r="AI43" i="16"/>
  <c r="AO43" i="16"/>
  <c r="AN43" i="16"/>
  <c r="AR43" i="16"/>
  <c r="AL43" i="16"/>
  <c r="AK43" i="16"/>
  <c r="AQ43" i="16"/>
  <c r="AP43" i="16"/>
  <c r="AJ38" i="16"/>
  <c r="AI38" i="16"/>
  <c r="AO38" i="16"/>
  <c r="AN38" i="16"/>
  <c r="AR38" i="16"/>
  <c r="AL38" i="16"/>
  <c r="AK38" i="16"/>
  <c r="AQ38" i="16"/>
  <c r="AP38" i="16"/>
  <c r="AJ33" i="16"/>
  <c r="AI33" i="16"/>
  <c r="AO33" i="16"/>
  <c r="AN33" i="16"/>
  <c r="AR33" i="16"/>
  <c r="AL33" i="16"/>
  <c r="AK33" i="16"/>
  <c r="AQ33" i="16"/>
  <c r="AP33" i="16"/>
  <c r="AJ28" i="16"/>
  <c r="AI28" i="16"/>
  <c r="AO28" i="16"/>
  <c r="AN28" i="16"/>
  <c r="AR28" i="16"/>
  <c r="AL28" i="16"/>
  <c r="AK28" i="16"/>
  <c r="AQ28" i="16"/>
  <c r="AP28" i="16"/>
  <c r="AJ18" i="16"/>
  <c r="AI18" i="16"/>
  <c r="AJ13" i="16"/>
  <c r="AI13" i="16"/>
  <c r="AO13" i="16"/>
  <c r="AN13" i="16"/>
  <c r="AR13" i="16"/>
  <c r="AL13" i="16"/>
  <c r="AK13" i="16"/>
  <c r="AQ13" i="16"/>
  <c r="AP13" i="16"/>
  <c r="AJ8" i="16"/>
  <c r="AI8" i="16"/>
  <c r="J6" i="23"/>
  <c r="AG7" i="47"/>
  <c r="AF7" i="47"/>
  <c r="AN7" i="47"/>
  <c r="AM7" i="47"/>
  <c r="AI7" i="47"/>
  <c r="AH7" i="47"/>
  <c r="AP7" i="47"/>
  <c r="AO7" i="47"/>
  <c r="AK7" i="47"/>
  <c r="AJ7" i="47"/>
  <c r="AR7" i="47"/>
  <c r="AQ7" i="47"/>
  <c r="AG5" i="47"/>
  <c r="AF5" i="47"/>
  <c r="AF10" i="47" s="1"/>
  <c r="AN5" i="47"/>
  <c r="AM5" i="47"/>
  <c r="AM10" i="47" s="1"/>
  <c r="AI5" i="47"/>
  <c r="AH5" i="47"/>
  <c r="AH10" i="47" s="1"/>
  <c r="AP5" i="47"/>
  <c r="AO5" i="47"/>
  <c r="AO10" i="47" s="1"/>
  <c r="AK5" i="47"/>
  <c r="AJ5" i="47"/>
  <c r="AJ10" i="47" s="1"/>
  <c r="AR5" i="47"/>
  <c r="AQ5" i="47"/>
  <c r="AQ10" i="47" s="1"/>
  <c r="AJ222" i="16"/>
  <c r="AI222" i="16"/>
  <c r="AO222" i="16"/>
  <c r="AN222" i="16"/>
  <c r="AL222" i="16"/>
  <c r="AK222" i="16"/>
  <c r="AQ222" i="16"/>
  <c r="AP222" i="16"/>
  <c r="AJ224" i="16"/>
  <c r="AI224" i="16"/>
  <c r="AO224" i="16"/>
  <c r="AN224" i="16"/>
  <c r="AL224" i="16"/>
  <c r="AK224" i="16"/>
  <c r="AQ224" i="16"/>
  <c r="AP224" i="16"/>
  <c r="AJ227" i="16"/>
  <c r="AI227" i="16"/>
  <c r="AO227" i="16"/>
  <c r="AN227" i="16"/>
  <c r="AL227" i="16"/>
  <c r="AK227" i="16"/>
  <c r="AQ227" i="16"/>
  <c r="AP227" i="16"/>
  <c r="AJ229" i="16"/>
  <c r="AI229" i="16"/>
  <c r="AO229" i="16"/>
  <c r="AN229" i="16"/>
  <c r="AL229" i="16"/>
  <c r="AK229" i="16"/>
  <c r="AQ229" i="16"/>
  <c r="AP229" i="16"/>
  <c r="AJ232" i="16"/>
  <c r="AI232" i="16"/>
  <c r="AO232" i="16"/>
  <c r="AN232" i="16"/>
  <c r="AL232" i="16"/>
  <c r="AK232" i="16"/>
  <c r="AQ232" i="16"/>
  <c r="AP232" i="16"/>
  <c r="AJ234" i="16"/>
  <c r="AI234" i="16"/>
  <c r="AO234" i="16"/>
  <c r="AN234" i="16"/>
  <c r="AL234" i="16"/>
  <c r="AK234" i="16"/>
  <c r="AQ234" i="16"/>
  <c r="AP234" i="16"/>
  <c r="AJ202" i="16"/>
  <c r="AI202" i="16"/>
  <c r="AO202" i="16"/>
  <c r="AN202" i="16"/>
  <c r="AL202" i="16"/>
  <c r="AK202" i="16"/>
  <c r="AQ202" i="16"/>
  <c r="AP202" i="16"/>
  <c r="AJ204" i="16"/>
  <c r="AI204" i="16"/>
  <c r="AO204" i="16"/>
  <c r="AN204" i="16"/>
  <c r="AL204" i="16"/>
  <c r="AK204" i="16"/>
  <c r="AQ204" i="16"/>
  <c r="AP204" i="16"/>
  <c r="AJ207" i="16"/>
  <c r="AI207" i="16"/>
  <c r="AO207" i="16"/>
  <c r="AN207" i="16"/>
  <c r="AL207" i="16"/>
  <c r="AK207" i="16"/>
  <c r="AQ207" i="16"/>
  <c r="AP207" i="16"/>
  <c r="AJ209" i="16"/>
  <c r="AI209" i="16"/>
  <c r="AO209" i="16"/>
  <c r="AN209" i="16"/>
  <c r="AL209" i="16"/>
  <c r="AK209" i="16"/>
  <c r="AQ209" i="16"/>
  <c r="AP209" i="16"/>
  <c r="AJ212" i="16"/>
  <c r="AI212" i="16"/>
  <c r="AO212" i="16"/>
  <c r="AN212" i="16"/>
  <c r="AL212" i="16"/>
  <c r="AK212" i="16"/>
  <c r="AQ212" i="16"/>
  <c r="AP212" i="16"/>
  <c r="AJ214" i="16"/>
  <c r="AI214" i="16"/>
  <c r="AO214" i="16"/>
  <c r="AN214" i="16"/>
  <c r="AL214" i="16"/>
  <c r="AK214" i="16"/>
  <c r="AQ214" i="16"/>
  <c r="AP214" i="16"/>
  <c r="AJ162" i="16"/>
  <c r="AI162" i="16"/>
  <c r="AO162" i="16"/>
  <c r="AN162" i="16"/>
  <c r="AL162" i="16"/>
  <c r="AK162" i="16"/>
  <c r="AQ162" i="16"/>
  <c r="AP162" i="16"/>
  <c r="AJ164" i="16"/>
  <c r="AI164" i="16"/>
  <c r="AO164" i="16"/>
  <c r="AN164" i="16"/>
  <c r="AL164" i="16"/>
  <c r="AK164" i="16"/>
  <c r="AQ164" i="16"/>
  <c r="AP164" i="16"/>
  <c r="AJ167" i="16"/>
  <c r="AI167" i="16"/>
  <c r="AO167" i="16"/>
  <c r="AN167" i="16"/>
  <c r="AL167" i="16"/>
  <c r="AK167" i="16"/>
  <c r="AQ167" i="16"/>
  <c r="AP167" i="16"/>
  <c r="AJ169" i="16"/>
  <c r="AI169" i="16"/>
  <c r="AO169" i="16"/>
  <c r="AN169" i="16"/>
  <c r="AL169" i="16"/>
  <c r="AK169" i="16"/>
  <c r="AQ169" i="16"/>
  <c r="AP169" i="16"/>
  <c r="AJ172" i="16"/>
  <c r="AI172" i="16"/>
  <c r="AO172" i="16"/>
  <c r="AN172" i="16"/>
  <c r="AL172" i="16"/>
  <c r="AK172" i="16"/>
  <c r="AQ172" i="16"/>
  <c r="AP172" i="16"/>
  <c r="AJ174" i="16"/>
  <c r="AI174" i="16"/>
  <c r="AO174" i="16"/>
  <c r="AN174" i="16"/>
  <c r="AL174" i="16"/>
  <c r="AK174" i="16"/>
  <c r="AQ174" i="16"/>
  <c r="AP174" i="16"/>
  <c r="AJ177" i="16"/>
  <c r="AI177" i="16"/>
  <c r="AO177" i="16"/>
  <c r="AN177" i="16"/>
  <c r="AL177" i="16"/>
  <c r="AK177" i="16"/>
  <c r="AQ177" i="16"/>
  <c r="AP177" i="16"/>
  <c r="AJ179" i="16"/>
  <c r="AI179" i="16"/>
  <c r="AO179" i="16"/>
  <c r="AN179" i="16"/>
  <c r="AL179" i="16"/>
  <c r="AK179" i="16"/>
  <c r="AQ179" i="16"/>
  <c r="AP179" i="16"/>
  <c r="AJ62" i="16"/>
  <c r="AI62" i="16"/>
  <c r="AO62" i="16"/>
  <c r="AN62" i="16"/>
  <c r="AL62" i="16"/>
  <c r="AK62" i="16"/>
  <c r="AQ62" i="16"/>
  <c r="AP62" i="16"/>
  <c r="AJ64" i="16"/>
  <c r="AI64" i="16"/>
  <c r="AO64" i="16"/>
  <c r="AN64" i="16"/>
  <c r="AL64" i="16"/>
  <c r="AK64" i="16"/>
  <c r="AQ64" i="16"/>
  <c r="AP64" i="16"/>
  <c r="AJ67" i="16"/>
  <c r="AI67" i="16"/>
  <c r="AO67" i="16"/>
  <c r="AN67" i="16"/>
  <c r="AL67" i="16"/>
  <c r="AK67" i="16"/>
  <c r="AQ67" i="16"/>
  <c r="AP67" i="16"/>
  <c r="AJ69" i="16"/>
  <c r="AI69" i="16"/>
  <c r="AO69" i="16"/>
  <c r="AN69" i="16"/>
  <c r="AL69" i="16"/>
  <c r="AK69" i="16"/>
  <c r="AQ69" i="16"/>
  <c r="AP69" i="16"/>
  <c r="AJ72" i="16"/>
  <c r="AI72" i="16"/>
  <c r="AO72" i="16"/>
  <c r="AN72" i="16"/>
  <c r="AL72" i="16"/>
  <c r="AK72" i="16"/>
  <c r="AQ72" i="16"/>
  <c r="AP72" i="16"/>
  <c r="AJ74" i="16"/>
  <c r="AI74" i="16"/>
  <c r="AO74" i="16"/>
  <c r="AN74" i="16"/>
  <c r="AL74" i="16"/>
  <c r="AK74" i="16"/>
  <c r="AQ74" i="16"/>
  <c r="AP74" i="16"/>
  <c r="AJ12" i="16"/>
  <c r="AI12" i="16"/>
  <c r="AO12" i="16"/>
  <c r="AN12" i="16"/>
  <c r="AL12" i="16"/>
  <c r="AK12" i="16"/>
  <c r="AQ12" i="16"/>
  <c r="AP12" i="16"/>
  <c r="AJ14" i="16"/>
  <c r="AI14" i="16"/>
  <c r="AO14" i="16"/>
  <c r="AN14" i="16"/>
  <c r="AL14" i="16"/>
  <c r="AK14" i="16"/>
  <c r="AQ14" i="16"/>
  <c r="AP14" i="16"/>
  <c r="AI184" i="16"/>
  <c r="AR127" i="16"/>
  <c r="AR27" i="16"/>
  <c r="AR37" i="16"/>
  <c r="AR47" i="16"/>
  <c r="AR189" i="16"/>
  <c r="AR59" i="16"/>
  <c r="AR94" i="16"/>
  <c r="AR114" i="16"/>
  <c r="AR149" i="16"/>
  <c r="AR134" i="16"/>
  <c r="AR184" i="16"/>
  <c r="AR182" i="16"/>
  <c r="AR32" i="16"/>
  <c r="AR42" i="16"/>
  <c r="AR57" i="16"/>
  <c r="AR79" i="16"/>
  <c r="AR92" i="16"/>
  <c r="AR119" i="16"/>
  <c r="AR159" i="16"/>
  <c r="AR192" i="16"/>
  <c r="AR112" i="16"/>
  <c r="AR147" i="16"/>
  <c r="AR132" i="16"/>
  <c r="AR194" i="16"/>
  <c r="AR77" i="16"/>
  <c r="AR84" i="16"/>
  <c r="AR104" i="16"/>
  <c r="AR117" i="16"/>
  <c r="AR139" i="16"/>
  <c r="AR124" i="16"/>
  <c r="AR157" i="16"/>
  <c r="AJ157" i="16"/>
  <c r="AI157" i="16"/>
  <c r="AO157" i="16"/>
  <c r="AN157" i="16"/>
  <c r="AL157" i="16"/>
  <c r="AK157" i="16"/>
  <c r="AQ157" i="16"/>
  <c r="AP157" i="16"/>
  <c r="AJ159" i="16"/>
  <c r="AI159" i="16"/>
  <c r="AO159" i="16"/>
  <c r="AN159" i="16"/>
  <c r="AL159" i="16"/>
  <c r="AK159" i="16"/>
  <c r="AQ159" i="16"/>
  <c r="AP159" i="16"/>
  <c r="AJ182" i="16"/>
  <c r="AI182" i="16"/>
  <c r="AO182" i="16"/>
  <c r="AN182" i="16"/>
  <c r="AL182" i="16"/>
  <c r="AK182" i="16"/>
  <c r="AQ182" i="16"/>
  <c r="AP182" i="16"/>
  <c r="AJ184" i="16"/>
  <c r="AO184" i="16"/>
  <c r="AN184" i="16"/>
  <c r="AL184" i="16"/>
  <c r="AK184" i="16"/>
  <c r="AQ184" i="16"/>
  <c r="AP184" i="16"/>
  <c r="AJ187" i="16"/>
  <c r="AI187" i="16"/>
  <c r="AO187" i="16"/>
  <c r="AN187" i="16"/>
  <c r="AL187" i="16"/>
  <c r="AK187" i="16"/>
  <c r="AQ187" i="16"/>
  <c r="AP187" i="16"/>
  <c r="AJ189" i="16"/>
  <c r="AI189" i="16"/>
  <c r="AO189" i="16"/>
  <c r="AN189" i="16"/>
  <c r="AL189" i="16"/>
  <c r="AK189" i="16"/>
  <c r="AQ189" i="16"/>
  <c r="AP189" i="16"/>
  <c r="AJ192" i="16"/>
  <c r="AI192" i="16"/>
  <c r="AO192" i="16"/>
  <c r="AN192" i="16"/>
  <c r="AL192" i="16"/>
  <c r="AK192" i="16"/>
  <c r="AQ192" i="16"/>
  <c r="AP192" i="16"/>
  <c r="AJ194" i="16"/>
  <c r="AI194" i="16"/>
  <c r="AO194" i="16"/>
  <c r="AN194" i="16"/>
  <c r="AL194" i="16"/>
  <c r="AK194" i="16"/>
  <c r="AQ194" i="16"/>
  <c r="AP194" i="16"/>
  <c r="AJ122" i="16"/>
  <c r="AI122" i="16"/>
  <c r="AO122" i="16"/>
  <c r="AN122" i="16"/>
  <c r="AL122" i="16"/>
  <c r="AK122" i="16"/>
  <c r="AQ122" i="16"/>
  <c r="AP122" i="16"/>
  <c r="AJ124" i="16"/>
  <c r="AI124" i="16"/>
  <c r="AO124" i="16"/>
  <c r="AN124" i="16"/>
  <c r="AL124" i="16"/>
  <c r="AK124" i="16"/>
  <c r="AQ124" i="16"/>
  <c r="AP124" i="16"/>
  <c r="AJ127" i="16"/>
  <c r="AI127" i="16"/>
  <c r="AO127" i="16"/>
  <c r="AN127" i="16"/>
  <c r="AL127" i="16"/>
  <c r="AK127" i="16"/>
  <c r="AQ127" i="16"/>
  <c r="AP127" i="16"/>
  <c r="AJ129" i="16"/>
  <c r="AI129" i="16"/>
  <c r="AO129" i="16"/>
  <c r="AN129" i="16"/>
  <c r="AL129" i="16"/>
  <c r="AK129" i="16"/>
  <c r="AQ129" i="16"/>
  <c r="AP129" i="16"/>
  <c r="AJ132" i="16"/>
  <c r="AI132" i="16"/>
  <c r="AO132" i="16"/>
  <c r="AN132" i="16"/>
  <c r="AL132" i="16"/>
  <c r="AK132" i="16"/>
  <c r="AQ132" i="16"/>
  <c r="AP132" i="16"/>
  <c r="AJ134" i="16"/>
  <c r="AI134" i="16"/>
  <c r="AO134" i="16"/>
  <c r="AN134" i="16"/>
  <c r="AL134" i="16"/>
  <c r="AK134" i="16"/>
  <c r="AQ134" i="16"/>
  <c r="AP134" i="16"/>
  <c r="AJ102" i="16"/>
  <c r="AI102" i="16"/>
  <c r="AO102" i="16"/>
  <c r="AN102" i="16"/>
  <c r="AL102" i="16"/>
  <c r="AK102" i="16"/>
  <c r="AQ102" i="16"/>
  <c r="AP102" i="16"/>
  <c r="AJ104" i="16"/>
  <c r="AI104" i="16"/>
  <c r="AO104" i="16"/>
  <c r="AN104" i="16"/>
  <c r="AL104" i="16"/>
  <c r="AK104" i="16"/>
  <c r="AQ104" i="16"/>
  <c r="AP104" i="16"/>
  <c r="AJ107" i="16"/>
  <c r="AI107" i="16"/>
  <c r="AO107" i="16"/>
  <c r="AN107" i="16"/>
  <c r="AL107" i="16"/>
  <c r="AK107" i="16"/>
  <c r="AQ107" i="16"/>
  <c r="AP107" i="16"/>
  <c r="AJ109" i="16"/>
  <c r="AI109" i="16"/>
  <c r="AO109" i="16"/>
  <c r="AN109" i="16"/>
  <c r="AL109" i="16"/>
  <c r="AK109" i="16"/>
  <c r="AQ109" i="16"/>
  <c r="AP109" i="16"/>
  <c r="AJ112" i="16"/>
  <c r="AI112" i="16"/>
  <c r="AO112" i="16"/>
  <c r="AN112" i="16"/>
  <c r="AL112" i="16"/>
  <c r="AK112" i="16"/>
  <c r="AQ112" i="16"/>
  <c r="AP112" i="16"/>
  <c r="AJ114" i="16"/>
  <c r="AI114" i="16"/>
  <c r="AO114" i="16"/>
  <c r="AN114" i="16"/>
  <c r="AL114" i="16"/>
  <c r="AK114" i="16"/>
  <c r="AQ114" i="16"/>
  <c r="AP114" i="16"/>
  <c r="AJ117" i="16"/>
  <c r="AI117" i="16"/>
  <c r="AO117" i="16"/>
  <c r="AN117" i="16"/>
  <c r="AL117" i="16"/>
  <c r="AK117" i="16"/>
  <c r="AQ117" i="16"/>
  <c r="AP117" i="16"/>
  <c r="AJ119" i="16"/>
  <c r="AI119" i="16"/>
  <c r="AO119" i="16"/>
  <c r="AN119" i="16"/>
  <c r="AL119" i="16"/>
  <c r="AK119" i="16"/>
  <c r="AQ119" i="16"/>
  <c r="AP119" i="16"/>
  <c r="AJ137" i="16"/>
  <c r="AI137" i="16"/>
  <c r="AO137" i="16"/>
  <c r="AN137" i="16"/>
  <c r="AL137" i="16"/>
  <c r="AK137" i="16"/>
  <c r="AQ137" i="16"/>
  <c r="AP137" i="16"/>
  <c r="AJ139" i="16"/>
  <c r="AI139" i="16"/>
  <c r="AO139" i="16"/>
  <c r="AN139" i="16"/>
  <c r="AL139" i="16"/>
  <c r="AK139" i="16"/>
  <c r="AQ139" i="16"/>
  <c r="AP139" i="16"/>
  <c r="AJ142" i="16"/>
  <c r="AI142" i="16"/>
  <c r="AO142" i="16"/>
  <c r="AN142" i="16"/>
  <c r="AL142" i="16"/>
  <c r="AK142" i="16"/>
  <c r="AQ142" i="16"/>
  <c r="AP142" i="16"/>
  <c r="AJ144" i="16"/>
  <c r="AI144" i="16"/>
  <c r="AO144" i="16"/>
  <c r="AN144" i="16"/>
  <c r="AL144" i="16"/>
  <c r="AK144" i="16"/>
  <c r="AQ144" i="16"/>
  <c r="AP144" i="16"/>
  <c r="AJ147" i="16"/>
  <c r="AI147" i="16"/>
  <c r="AO147" i="16"/>
  <c r="AN147" i="16"/>
  <c r="AL147" i="16"/>
  <c r="AK147" i="16"/>
  <c r="AQ147" i="16"/>
  <c r="AP147" i="16"/>
  <c r="AJ149" i="16"/>
  <c r="AI149" i="16"/>
  <c r="AO149" i="16"/>
  <c r="AN149" i="16"/>
  <c r="AL149" i="16"/>
  <c r="AK149" i="16"/>
  <c r="AQ149" i="16"/>
  <c r="AP149" i="16"/>
  <c r="J7" i="23"/>
  <c r="J9" i="23"/>
  <c r="J8" i="23"/>
  <c r="AJ57" i="16"/>
  <c r="AI57" i="16"/>
  <c r="AO57" i="16"/>
  <c r="AN57" i="16"/>
  <c r="AL57" i="16"/>
  <c r="AK57" i="16"/>
  <c r="AQ57" i="16"/>
  <c r="AP57" i="16"/>
  <c r="AJ59" i="16"/>
  <c r="AI59" i="16"/>
  <c r="AO59" i="16"/>
  <c r="AN59" i="16"/>
  <c r="AL59" i="16"/>
  <c r="AK59" i="16"/>
  <c r="AQ59" i="16"/>
  <c r="AP59" i="16"/>
  <c r="AJ77" i="16"/>
  <c r="AI77" i="16"/>
  <c r="AO77" i="16"/>
  <c r="AN77" i="16"/>
  <c r="AL77" i="16"/>
  <c r="AK77" i="16"/>
  <c r="AQ77" i="16"/>
  <c r="AP77" i="16"/>
  <c r="AJ79" i="16"/>
  <c r="AI79" i="16"/>
  <c r="AO79" i="16"/>
  <c r="AN79" i="16"/>
  <c r="AL79" i="16"/>
  <c r="AK79" i="16"/>
  <c r="AQ79" i="16"/>
  <c r="AP79" i="16"/>
  <c r="AJ82" i="16"/>
  <c r="AI82" i="16"/>
  <c r="AO82" i="16"/>
  <c r="AN82" i="16"/>
  <c r="AL82" i="16"/>
  <c r="AK82" i="16"/>
  <c r="AQ82" i="16"/>
  <c r="AP82" i="16"/>
  <c r="AJ84" i="16"/>
  <c r="AI84" i="16"/>
  <c r="AO84" i="16"/>
  <c r="AN84" i="16"/>
  <c r="AL84" i="16"/>
  <c r="AK84" i="16"/>
  <c r="AQ84" i="16"/>
  <c r="AP84" i="16"/>
  <c r="AJ87" i="16"/>
  <c r="AI87" i="16"/>
  <c r="AO87" i="16"/>
  <c r="AN87" i="16"/>
  <c r="AL87" i="16"/>
  <c r="AK87" i="16"/>
  <c r="AQ87" i="16"/>
  <c r="AP87" i="16"/>
  <c r="AJ89" i="16"/>
  <c r="AI89" i="16"/>
  <c r="AO89" i="16"/>
  <c r="AN89" i="16"/>
  <c r="AL89" i="16"/>
  <c r="AK89" i="16"/>
  <c r="AQ89" i="16"/>
  <c r="AP89" i="16"/>
  <c r="AJ92" i="16"/>
  <c r="AI92" i="16"/>
  <c r="AO92" i="16"/>
  <c r="AN92" i="16"/>
  <c r="AL92" i="16"/>
  <c r="AK92" i="16"/>
  <c r="AQ92" i="16"/>
  <c r="AP92" i="16"/>
  <c r="AJ94" i="16"/>
  <c r="AI94" i="16"/>
  <c r="AO94" i="16"/>
  <c r="AN94" i="16"/>
  <c r="AL94" i="16"/>
  <c r="AK94" i="16"/>
  <c r="AQ94" i="16"/>
  <c r="AP94" i="16"/>
  <c r="AJ29" i="16"/>
  <c r="AI29" i="16"/>
  <c r="AO29" i="16"/>
  <c r="AN29" i="16"/>
  <c r="AL29" i="16"/>
  <c r="AK29" i="16"/>
  <c r="AQ29" i="16"/>
  <c r="AP29" i="16"/>
  <c r="AR29" i="16"/>
  <c r="AJ34" i="16"/>
  <c r="AI34" i="16"/>
  <c r="AO34" i="16"/>
  <c r="AN34" i="16"/>
  <c r="AL34" i="16"/>
  <c r="AK34" i="16"/>
  <c r="AQ34" i="16"/>
  <c r="AP34" i="16"/>
  <c r="AR34" i="16"/>
  <c r="AJ39" i="16"/>
  <c r="AI39" i="16"/>
  <c r="AO39" i="16"/>
  <c r="AN39" i="16"/>
  <c r="AL39" i="16"/>
  <c r="AK39" i="16"/>
  <c r="AQ39" i="16"/>
  <c r="AP39" i="16"/>
  <c r="AR39" i="16"/>
  <c r="AJ44" i="16"/>
  <c r="AI44" i="16"/>
  <c r="AO44" i="16"/>
  <c r="AN44" i="16"/>
  <c r="AL44" i="16"/>
  <c r="AK44" i="16"/>
  <c r="AQ44" i="16"/>
  <c r="AP44" i="16"/>
  <c r="AR44" i="16"/>
  <c r="AJ9" i="16"/>
  <c r="AI9" i="16"/>
  <c r="AJ49" i="16"/>
  <c r="AI49" i="16"/>
  <c r="AO49" i="16"/>
  <c r="AN49" i="16"/>
  <c r="AL49" i="16"/>
  <c r="AK49" i="16"/>
  <c r="AQ49" i="16"/>
  <c r="AP49" i="16"/>
  <c r="AR49" i="16"/>
  <c r="AJ19" i="16"/>
  <c r="AI19" i="16"/>
  <c r="AI7" i="45"/>
  <c r="K8" i="23" s="1"/>
  <c r="AH7" i="45"/>
  <c r="L8" i="23" s="1"/>
  <c r="AN7" i="45"/>
  <c r="AM7" i="45"/>
  <c r="M8" i="23" s="1"/>
  <c r="AK7" i="45"/>
  <c r="AJ7" i="45"/>
  <c r="N8" i="23" s="1"/>
  <c r="AP7" i="45"/>
  <c r="AO7" i="45"/>
  <c r="O8" i="23" s="1"/>
  <c r="AQ7" i="45"/>
  <c r="AJ27" i="16"/>
  <c r="AI27" i="16"/>
  <c r="AO27" i="16"/>
  <c r="AN27" i="16"/>
  <c r="AL27" i="16"/>
  <c r="AK27" i="16"/>
  <c r="AQ27" i="16"/>
  <c r="AP27" i="16"/>
  <c r="AJ32" i="16"/>
  <c r="AI32" i="16"/>
  <c r="AO32" i="16"/>
  <c r="AN32" i="16"/>
  <c r="AL32" i="16"/>
  <c r="AK32" i="16"/>
  <c r="AQ32" i="16"/>
  <c r="AP32" i="16"/>
  <c r="AJ37" i="16"/>
  <c r="AI37" i="16"/>
  <c r="AO37" i="16"/>
  <c r="AN37" i="16"/>
  <c r="AL37" i="16"/>
  <c r="AK37" i="16"/>
  <c r="AQ37" i="16"/>
  <c r="AP37" i="16"/>
  <c r="AJ42" i="16"/>
  <c r="AI42" i="16"/>
  <c r="AO42" i="16"/>
  <c r="AN42" i="16"/>
  <c r="AL42" i="16"/>
  <c r="AK42" i="16"/>
  <c r="AQ42" i="16"/>
  <c r="AP42" i="16"/>
  <c r="AJ47" i="16"/>
  <c r="AI47" i="16"/>
  <c r="AO47" i="16"/>
  <c r="AN47" i="16"/>
  <c r="AL47" i="16"/>
  <c r="AK47" i="16"/>
  <c r="AQ47" i="16"/>
  <c r="AP47" i="16"/>
  <c r="AI5" i="45"/>
  <c r="K6" i="23" s="1"/>
  <c r="AH5" i="45"/>
  <c r="AN5" i="45"/>
  <c r="AM5" i="45"/>
  <c r="AK5" i="45"/>
  <c r="AJ5" i="45"/>
  <c r="AP5" i="45"/>
  <c r="AO5" i="45"/>
  <c r="E7" i="37"/>
  <c r="I2" i="34"/>
  <c r="G2" i="34"/>
  <c r="H2" i="34" s="1"/>
  <c r="J2" i="34" s="1"/>
  <c r="C8" i="37" s="1"/>
  <c r="I6" i="34"/>
  <c r="G6" i="34"/>
  <c r="H6" i="34" s="1"/>
  <c r="J6" i="34" s="1"/>
  <c r="D8" i="37" s="1"/>
  <c r="I10" i="34"/>
  <c r="G10" i="34"/>
  <c r="H10" i="34" s="1"/>
  <c r="J10" i="34" s="1"/>
  <c r="E8" i="37" s="1"/>
  <c r="I14" i="34"/>
  <c r="G14" i="34"/>
  <c r="H14" i="34" s="1"/>
  <c r="J14" i="34" s="1"/>
  <c r="F8" i="37" s="1"/>
  <c r="I18" i="34"/>
  <c r="G18" i="34"/>
  <c r="H18" i="34" s="1"/>
  <c r="J18" i="34" s="1"/>
  <c r="G8" i="37" s="1"/>
  <c r="AI17" i="16"/>
  <c r="AG20" i="16"/>
  <c r="AD20" i="16"/>
  <c r="AF20" i="16"/>
  <c r="AE20" i="16"/>
  <c r="U20" i="16"/>
  <c r="AG17" i="16"/>
  <c r="AD17" i="16"/>
  <c r="AF17" i="16"/>
  <c r="AE17" i="16"/>
  <c r="U17" i="16"/>
  <c r="AG10" i="16"/>
  <c r="AD10" i="16"/>
  <c r="AG7" i="16"/>
  <c r="AD7" i="16"/>
  <c r="AF7" i="16"/>
  <c r="AF10" i="16"/>
  <c r="AE7" i="16"/>
  <c r="AE10" i="16"/>
  <c r="AO10" i="45" l="1"/>
  <c r="O6" i="23"/>
  <c r="AJ10" i="45"/>
  <c r="N6" i="23"/>
  <c r="AM10" i="45"/>
  <c r="M6" i="23"/>
  <c r="AH10" i="45"/>
  <c r="L6" i="23"/>
  <c r="AO18" i="16"/>
  <c r="AN18" i="16"/>
  <c r="AL18" i="16"/>
  <c r="AK18" i="16"/>
  <c r="AQ18" i="16"/>
  <c r="AP18" i="16"/>
  <c r="AR19" i="16"/>
  <c r="AR18" i="16"/>
  <c r="AL8" i="16"/>
  <c r="AK8" i="16"/>
  <c r="AQ8" i="16"/>
  <c r="AP8" i="16"/>
  <c r="AR9" i="16"/>
  <c r="AR8" i="16"/>
  <c r="AP237" i="16"/>
  <c r="AK237" i="16"/>
  <c r="AN237" i="16"/>
  <c r="AI237" i="16"/>
  <c r="AP217" i="16"/>
  <c r="AK217" i="16"/>
  <c r="AN217" i="16"/>
  <c r="AI217" i="16"/>
  <c r="AR7" i="16"/>
  <c r="AI197" i="16"/>
  <c r="AP197" i="16"/>
  <c r="AK197" i="16"/>
  <c r="AN197" i="16"/>
  <c r="AP152" i="16"/>
  <c r="AK152" i="16"/>
  <c r="AN152" i="16"/>
  <c r="AI152" i="16"/>
  <c r="AP97" i="16"/>
  <c r="AK97" i="16"/>
  <c r="AN97" i="16"/>
  <c r="AI97" i="16"/>
  <c r="AL9" i="16"/>
  <c r="AK9" i="16"/>
  <c r="AQ9" i="16"/>
  <c r="AP9" i="16"/>
  <c r="AO19" i="16"/>
  <c r="AN19" i="16"/>
  <c r="AL19" i="16"/>
  <c r="AK19" i="16"/>
  <c r="AQ19" i="16"/>
  <c r="AP19" i="16"/>
  <c r="AP52" i="16"/>
  <c r="AK52" i="16"/>
  <c r="AN52" i="16"/>
  <c r="AI52" i="16"/>
  <c r="AR17" i="16"/>
  <c r="AJ17" i="16"/>
  <c r="AO17" i="16"/>
  <c r="AN17" i="16"/>
  <c r="AL17" i="16"/>
  <c r="AK17" i="16"/>
  <c r="AQ17" i="16"/>
  <c r="AP17" i="16"/>
  <c r="AP7" i="16"/>
  <c r="AK7" i="16"/>
  <c r="AQ7" i="16"/>
  <c r="AL7" i="16"/>
  <c r="U10" i="16" l="1"/>
  <c r="U7" i="16"/>
  <c r="AO8" i="16" l="1"/>
  <c r="AN8" i="16"/>
  <c r="AO9" i="16"/>
  <c r="AN9" i="16"/>
  <c r="AI7" i="16"/>
  <c r="AI22" i="16" s="1"/>
  <c r="AJ7" i="16"/>
  <c r="AO7" i="16"/>
  <c r="AN7" i="16"/>
  <c r="AN22" i="16" s="1"/>
</calcChain>
</file>

<file path=xl/sharedStrings.xml><?xml version="1.0" encoding="utf-8"?>
<sst xmlns="http://schemas.openxmlformats.org/spreadsheetml/2006/main" count="1208" uniqueCount="235">
  <si>
    <t>Summary</t>
  </si>
  <si>
    <r>
      <rPr>
        <sz val="11"/>
        <color rgb="FF000000"/>
        <rFont val="Calibri"/>
      </rPr>
      <t xml:space="preserve">- There is </t>
    </r>
    <r>
      <rPr>
        <b/>
        <sz val="11"/>
        <color rgb="FF000000"/>
        <rFont val="Calibri"/>
      </rPr>
      <t xml:space="preserve">significant impact* </t>
    </r>
    <r>
      <rPr>
        <sz val="11"/>
        <color rgb="FF000000"/>
        <rFont val="Calibri"/>
      </rPr>
      <t xml:space="preserve">due to the experiment. The campaign is </t>
    </r>
    <r>
      <rPr>
        <b/>
        <sz val="11"/>
        <color rgb="FF000000"/>
        <rFont val="Calibri"/>
      </rPr>
      <t xml:space="preserve">statistically significant </t>
    </r>
    <r>
      <rPr>
        <sz val="11"/>
        <color rgb="FF000000"/>
        <rFont val="Calibri"/>
      </rPr>
      <t>and the lift is positive.</t>
    </r>
  </si>
  <si>
    <t>- The campaign is significant for variant B and variant C but not Variant A</t>
  </si>
  <si>
    <t>- More than 90% of the hhs received communication (Refer Engagement)</t>
  </si>
  <si>
    <t>- Email CTR is less than benchmark CTR for variant A. For Variant B and C, Email CTR is greater than benchmark (Refer Engagement)</t>
  </si>
  <si>
    <t>- Push Open Rate is more than benchmark CTR (Refer Engagement)</t>
  </si>
  <si>
    <t>- Both Variants B and C have same CTR for email and push but variant A is lower than B and C(Refer Engagement)</t>
  </si>
  <si>
    <t>- Email Only, Email+Push+SMS  has negative incrementality. Rest have positive incrementality(Refer Segments)</t>
  </si>
  <si>
    <t>- 20,  25 has negative incrementality (Refer Segments)</t>
  </si>
  <si>
    <t>- Unknown facts segments have negative incrementality (Refer Segments)</t>
  </si>
  <si>
    <t>- Healthy Foodies have negative incrementality. Rest have positive incrementality (Refer Segments)</t>
  </si>
  <si>
    <t>- For WSE, Variant D CTR is greater than Variant A CTR and this is statistically significant(Refer Engagement - WSE)</t>
  </si>
  <si>
    <t>- For WSE, Variant D CTR is greater than Variant B CTR and this is statistically significant(Refer Engagement - WSE)</t>
  </si>
  <si>
    <t>- For WSE, Variant D CTR is greater than Variant C CTR and this is statistically significant(Refer Engagement - WSE)</t>
  </si>
  <si>
    <t>Issues/Call-outs</t>
  </si>
  <si>
    <t>Provided with only 27th as send date. We find communications sent on 26th as well</t>
  </si>
  <si>
    <t>* P value is closer to 9% at overall level.  9.8% for variant B, 11% for variant C</t>
  </si>
  <si>
    <t>Labor Day PZN Non Acquisition</t>
  </si>
  <si>
    <t>SMS 1</t>
  </si>
  <si>
    <t>Push 1</t>
  </si>
  <si>
    <t>Email 1</t>
  </si>
  <si>
    <t>Email Only Sales Period</t>
  </si>
  <si>
    <t>Push Only Sales Period</t>
  </si>
  <si>
    <t>SMS Only Sales Period</t>
  </si>
  <si>
    <t>Email + Push Only Sales Period</t>
  </si>
  <si>
    <t>Email +SMS Only Sales Period</t>
  </si>
  <si>
    <t>SMS + Push Only Sales Period</t>
  </si>
  <si>
    <t>SMS + Push+ Email Only Sales Period</t>
  </si>
  <si>
    <t>TL;DR</t>
  </si>
  <si>
    <t>90% of users received the communication</t>
  </si>
  <si>
    <t>A (BAU)</t>
  </si>
  <si>
    <t>B (PZN)</t>
  </si>
  <si>
    <t xml:space="preserve">C (PZN) </t>
  </si>
  <si>
    <t>D (Holdout)</t>
  </si>
  <si>
    <t>Same Communication</t>
  </si>
  <si>
    <t>Other Communication</t>
  </si>
  <si>
    <t>No Communication</t>
  </si>
  <si>
    <t>Email-only</t>
  </si>
  <si>
    <t>Push-only</t>
  </si>
  <si>
    <t>SMS-only</t>
  </si>
  <si>
    <t>Email+Push</t>
  </si>
  <si>
    <t>Email+SMS</t>
  </si>
  <si>
    <t>Push+SMS</t>
  </si>
  <si>
    <t>Email+Push+SMS</t>
  </si>
  <si>
    <t>69% of users received the communication</t>
  </si>
  <si>
    <t>BAU</t>
  </si>
  <si>
    <t>PZN</t>
  </si>
  <si>
    <t>Holdout</t>
  </si>
  <si>
    <t>Email</t>
  </si>
  <si>
    <t>Push</t>
  </si>
  <si>
    <t>Target Group</t>
  </si>
  <si>
    <t>All HHs</t>
  </si>
  <si>
    <t>Email Enabled HHs</t>
  </si>
  <si>
    <t>Email Sent HHs</t>
  </si>
  <si>
    <t>Email Sent HHs %</t>
  </si>
  <si>
    <t>Email Click HHs</t>
  </si>
  <si>
    <t>Email Click vs Send HHs%</t>
  </si>
  <si>
    <t>Total Emails Sent</t>
  </si>
  <si>
    <t>Total Emails Clicked</t>
  </si>
  <si>
    <t>Email CTR</t>
  </si>
  <si>
    <t>Email Unsubscribe HHs</t>
  </si>
  <si>
    <t>Email Unsubscribe HHs%</t>
  </si>
  <si>
    <t>Adhoc CTR*</t>
  </si>
  <si>
    <t>WSE CTR*</t>
  </si>
  <si>
    <t>Push Enabled HHs</t>
  </si>
  <si>
    <t>Push Sent HHs</t>
  </si>
  <si>
    <t>Push Sent HHs %</t>
  </si>
  <si>
    <t>Push Click HHs</t>
  </si>
  <si>
    <t>Push Click vs Send HHs%</t>
  </si>
  <si>
    <t>Total Push Sent</t>
  </si>
  <si>
    <t>Total Push Clicked</t>
  </si>
  <si>
    <t>Push Open Rate</t>
  </si>
  <si>
    <t>Push Unsubscribe HHs</t>
  </si>
  <si>
    <t>Push Unsubscribe HHs%</t>
  </si>
  <si>
    <t>SMS</t>
  </si>
  <si>
    <t>SMS Enabled HHs*</t>
  </si>
  <si>
    <t>SMS Sent HHs</t>
  </si>
  <si>
    <t>SMS Sent HHs %</t>
  </si>
  <si>
    <t>SMS Click HHs</t>
  </si>
  <si>
    <t>SMS Click vs Send HHs%</t>
  </si>
  <si>
    <t>Total SMS Sent</t>
  </si>
  <si>
    <t>Total SMS Clicked</t>
  </si>
  <si>
    <t>SMS CTR</t>
  </si>
  <si>
    <t>SMS Unsubscribe HHs</t>
  </si>
  <si>
    <t>SMS Unsubscribe HHs%</t>
  </si>
  <si>
    <t>*Flag is derived from ops view</t>
  </si>
  <si>
    <t>SMS 2025-08-26</t>
  </si>
  <si>
    <t>SMS 2025-08-27</t>
  </si>
  <si>
    <t>8/27/2025 &amp; 8/29/2025</t>
  </si>
  <si>
    <t>Email Hero Click HHs</t>
  </si>
  <si>
    <t>Email Hero Click vs Send HHs%</t>
  </si>
  <si>
    <t>Total Emails Hero Clicked</t>
  </si>
  <si>
    <t>Email Hero CTR</t>
  </si>
  <si>
    <t>p value - CTR</t>
  </si>
  <si>
    <t>p value Hero - CTR</t>
  </si>
  <si>
    <t>p value - unsubscribe HHs%</t>
  </si>
  <si>
    <t>start_date</t>
  </si>
  <si>
    <t>end_date</t>
  </si>
  <si>
    <t>UPC</t>
  </si>
  <si>
    <t>Target</t>
  </si>
  <si>
    <t>Campaign</t>
  </si>
  <si>
    <t>All HHS</t>
  </si>
  <si>
    <t>Buying HHS</t>
  </si>
  <si>
    <t>Buying HH Rate</t>
  </si>
  <si>
    <t>Lift</t>
  </si>
  <si>
    <t>All HHs - Net Incremental Sales</t>
  </si>
  <si>
    <t>All HHs - Gross Incremental Sales</t>
  </si>
  <si>
    <t>Buying HHs - Net Incremental Sales</t>
  </si>
  <si>
    <t>BuyingHHs - Gross Incremental Sales</t>
  </si>
  <si>
    <t>Period Full</t>
  </si>
  <si>
    <t>Overall</t>
  </si>
  <si>
    <t>Note: If the lift is significant, the value is highlighted in green or red, depending on the direction. Otherwise, it remains uncolored.</t>
  </si>
  <si>
    <r>
      <rPr>
        <b/>
        <sz val="14"/>
        <color rgb="FF000000"/>
        <rFont val="Aptos Narrow"/>
      </rPr>
      <t>Labor Day PZN Non Acquisition(</t>
    </r>
    <r>
      <rPr>
        <b/>
        <sz val="14"/>
        <color rgb="FF00B050"/>
        <rFont val="Aptos Narrow"/>
      </rPr>
      <t>Stat Sig</t>
    </r>
    <r>
      <rPr>
        <b/>
        <sz val="14"/>
        <color rgb="FF000000"/>
        <rFont val="Aptos Narrow"/>
      </rPr>
      <t>)</t>
    </r>
  </si>
  <si>
    <t>ALL Segments</t>
  </si>
  <si>
    <t>Sales period : 08/26/25-09/01/25</t>
  </si>
  <si>
    <t xml:space="preserve">Program Lift </t>
  </si>
  <si>
    <t>Contact Group</t>
  </si>
  <si>
    <t>HHs</t>
  </si>
  <si>
    <t>Buying HHs</t>
  </si>
  <si>
    <t>Transactions</t>
  </si>
  <si>
    <t>Quantities Sold</t>
  </si>
  <si>
    <t>Net Sales</t>
  </si>
  <si>
    <t>Gross Sales</t>
  </si>
  <si>
    <t>Clips</t>
  </si>
  <si>
    <t>PD Clips</t>
  </si>
  <si>
    <t>SC Clips</t>
  </si>
  <si>
    <t>MF Clips</t>
  </si>
  <si>
    <t>Clipping HHs</t>
  </si>
  <si>
    <t>Redemptions</t>
  </si>
  <si>
    <t>PD Redemptions</t>
  </si>
  <si>
    <t>SC Redemptions</t>
  </si>
  <si>
    <t>MF Redemptions</t>
  </si>
  <si>
    <t>Redeeming HHs</t>
  </si>
  <si>
    <t>Net Sales per HH</t>
  </si>
  <si>
    <t>Gross Sales per HH</t>
  </si>
  <si>
    <t>Clips per HH</t>
  </si>
  <si>
    <t>PD Clips per HH</t>
  </si>
  <si>
    <t>SC Clips per HH</t>
  </si>
  <si>
    <t>MF Clips per HH</t>
  </si>
  <si>
    <t>Redemptions per HH</t>
  </si>
  <si>
    <t>PD Redemptions per HH</t>
  </si>
  <si>
    <t>SC Redemptions per HH</t>
  </si>
  <si>
    <t>MF Redemptions per HH</t>
  </si>
  <si>
    <t>Transactions per HH</t>
  </si>
  <si>
    <t>Net Sales per Buying HH</t>
  </si>
  <si>
    <t>Gross Sales per Buying HH</t>
  </si>
  <si>
    <t>Quantities Sold per HH</t>
  </si>
  <si>
    <t>Incremental  Net Sales</t>
  </si>
  <si>
    <t>Avg Net Sales vs  Control</t>
  </si>
  <si>
    <t>Incremental  Net Sales Buying HH</t>
  </si>
  <si>
    <t>Avg Net Sales vs  Control Buying HH</t>
  </si>
  <si>
    <t>Incremental  Gross Sales</t>
  </si>
  <si>
    <t>Avg Gross Sales vs  Control</t>
  </si>
  <si>
    <t>Incremental  Gross Sales Buying HH</t>
  </si>
  <si>
    <t>Avg Gross Sales vs  Control Buying HH</t>
  </si>
  <si>
    <t>Avg Txns vs Control</t>
  </si>
  <si>
    <t>Pre Average Weekly Sales</t>
  </si>
  <si>
    <t>Post Avg Weekly Sales</t>
  </si>
  <si>
    <t>Filter Column</t>
  </si>
  <si>
    <t>Persona</t>
  </si>
  <si>
    <t>CATCHALL</t>
  </si>
  <si>
    <t>MEAT_AND_SEAFOOD_RETAIN</t>
  </si>
  <si>
    <t>Facts Segment</t>
  </si>
  <si>
    <t>Elite and Best</t>
  </si>
  <si>
    <t>Good</t>
  </si>
  <si>
    <t>Occasional</t>
  </si>
  <si>
    <t>Unknown</t>
  </si>
  <si>
    <t>Myneeds</t>
  </si>
  <si>
    <t>Chasing_Price</t>
  </si>
  <si>
    <t>Easy_Eating</t>
  </si>
  <si>
    <t>Easy_Shopping</t>
  </si>
  <si>
    <t>Healthy_Foodies</t>
  </si>
  <si>
    <t>One_Stop_Low_Price</t>
  </si>
  <si>
    <t>Scratch_Foodies</t>
  </si>
  <si>
    <t>unknown</t>
  </si>
  <si>
    <t>Division</t>
  </si>
  <si>
    <t>Channel</t>
  </si>
  <si>
    <t>Rewards Engaged</t>
  </si>
  <si>
    <t>Deal Seeker</t>
  </si>
  <si>
    <t>No</t>
  </si>
  <si>
    <t>Yes</t>
  </si>
  <si>
    <t>Ecom Buying HHs</t>
  </si>
  <si>
    <t>Ecom Transactions</t>
  </si>
  <si>
    <t>Ecom Quantities Sold</t>
  </si>
  <si>
    <t>Ecom Net Sales</t>
  </si>
  <si>
    <t>Ecom Gross Sales</t>
  </si>
  <si>
    <t>Non Ecom Buying HHs</t>
  </si>
  <si>
    <t>Non Ecom Transactions</t>
  </si>
  <si>
    <t>Non Ecom Quantities Sold</t>
  </si>
  <si>
    <t>Non Ecom Net Sales</t>
  </si>
  <si>
    <t>Non Ecom Gross Sales</t>
  </si>
  <si>
    <t>Ecom Net Sales per HH</t>
  </si>
  <si>
    <t>Ecom Gross Sales per HH</t>
  </si>
  <si>
    <t>Ecom Transactions per HH</t>
  </si>
  <si>
    <t>Ecom Quantities Sold per HH</t>
  </si>
  <si>
    <t>Non Ecom Net Sales per HH</t>
  </si>
  <si>
    <t>Non Ecom Gross Sales per HH</t>
  </si>
  <si>
    <t>Non Ecom Transactions per HH</t>
  </si>
  <si>
    <t>Non Ecom Quantities Sold per HH</t>
  </si>
  <si>
    <t>Ecom Incremental  Net Sales</t>
  </si>
  <si>
    <t>Ecom Avg Net Sales vs  Control</t>
  </si>
  <si>
    <t>Non Ecom Incremental  Net Sales</t>
  </si>
  <si>
    <t>Non Ecom Avg Net Sales vs  Control</t>
  </si>
  <si>
    <t>Ecom Incremental  Gross Sales</t>
  </si>
  <si>
    <t>Ecom Avg Gross Sales vs  Control</t>
  </si>
  <si>
    <t>Non Ecom Incremental  Gross Sales</t>
  </si>
  <si>
    <t>Non Ecom Avg Gross Sales vs  Control</t>
  </si>
  <si>
    <t xml:space="preserve">Spend/HH </t>
  </si>
  <si>
    <t xml:space="preserve">Spend/Visit </t>
  </si>
  <si>
    <t xml:space="preserve">Visit/HH </t>
  </si>
  <si>
    <t xml:space="preserve">$/Unit </t>
  </si>
  <si>
    <t xml:space="preserve">Unit/Visit </t>
  </si>
  <si>
    <t>Unit/HH</t>
  </si>
  <si>
    <t xml:space="preserve">A+B+C (BAU+PZN) </t>
  </si>
  <si>
    <t xml:space="preserve">P value </t>
  </si>
  <si>
    <t xml:space="preserve">B (PZN) </t>
  </si>
  <si>
    <t>target_group_tvc</t>
  </si>
  <si>
    <t>hhs</t>
  </si>
  <si>
    <t>Variance</t>
  </si>
  <si>
    <t>Pooled Standard Error</t>
  </si>
  <si>
    <t>t-Statistic</t>
  </si>
  <si>
    <t>df</t>
  </si>
  <si>
    <t>p-value</t>
  </si>
  <si>
    <t>spend_per_hh</t>
  </si>
  <si>
    <t>spend_per_visit</t>
  </si>
  <si>
    <t>visit_per_hh</t>
  </si>
  <si>
    <t>spend_per_unit</t>
  </si>
  <si>
    <t>units_per_visit</t>
  </si>
  <si>
    <t>units_per_hh</t>
  </si>
  <si>
    <t>std_spend_per_hh</t>
  </si>
  <si>
    <t>std_spend_per_visit</t>
  </si>
  <si>
    <t>std_visit_per_hh</t>
  </si>
  <si>
    <t>std_spend_per_unit</t>
  </si>
  <si>
    <t>std_units_per_visit</t>
  </si>
  <si>
    <t>std_units_per_hh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</si>
</sst>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0"/>
    <numFmt numFmtId="167" formatCode="0.0000"/>
    <numFmt numFmtId="168" formatCode="0.0000%"/>
    <numFmt numFmtId="169" formatCode="_(* #,##0.00000_);_(* \(#,##0.00000\);_(* &quot;-&quot;??_);_(@_)"/>
    <numFmt numFmtId="170" formatCode="_(* #,##0.000_);_(* \(#,##0.00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Aptos Narrow"/>
      <family val="2"/>
    </font>
    <font>
      <i/>
      <sz val="11"/>
      <color theme="1" tint="0.34998626667073579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Aptos Narrow"/>
      <family val="2"/>
    </font>
    <font>
      <i/>
      <sz val="11"/>
      <color theme="1" tint="0.34998626667073579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theme="1"/>
      <name val="Aptos Narrow"/>
      <family val="2"/>
    </font>
    <font>
      <b/>
      <i/>
      <sz val="12"/>
      <color theme="1" tint="0.34998626667073579"/>
      <name val="Aptos Narrow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ptos Narrow"/>
    </font>
    <font>
      <sz val="11"/>
      <color theme="1"/>
      <name val="Calibri"/>
      <family val="2"/>
    </font>
    <font>
      <b/>
      <sz val="11"/>
      <color rgb="FF000000"/>
      <name val="Aptos Narrow"/>
    </font>
    <font>
      <b/>
      <sz val="14"/>
      <color rgb="FF00B050"/>
      <name val="Aptos Narrow"/>
    </font>
    <font>
      <sz val="11"/>
      <color rgb="FF000000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1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52">
    <xf numFmtId="0" fontId="0" fillId="0" borderId="0" xfId="0"/>
    <xf numFmtId="0" fontId="5" fillId="6" borderId="1" xfId="0" applyFont="1" applyFill="1" applyBorder="1"/>
    <xf numFmtId="164" fontId="5" fillId="6" borderId="1" xfId="1" applyNumberFormat="1" applyFont="1" applyFill="1" applyBorder="1" applyAlignment="1">
      <alignment horizontal="center" vertical="center"/>
    </xf>
    <xf numFmtId="6" fontId="5" fillId="6" borderId="1" xfId="0" applyNumberFormat="1" applyFont="1" applyFill="1" applyBorder="1"/>
    <xf numFmtId="14" fontId="8" fillId="0" borderId="0" xfId="0" applyNumberFormat="1" applyFont="1" applyAlignment="1">
      <alignment textRotation="75"/>
    </xf>
    <xf numFmtId="0" fontId="0" fillId="0" borderId="3" xfId="0" applyBorder="1"/>
    <xf numFmtId="0" fontId="0" fillId="0" borderId="3" xfId="0" applyBorder="1" applyAlignment="1">
      <alignment vertical="center"/>
    </xf>
    <xf numFmtId="0" fontId="4" fillId="0" borderId="3" xfId="0" applyFont="1" applyBorder="1"/>
    <xf numFmtId="8" fontId="0" fillId="0" borderId="3" xfId="0" applyNumberFormat="1" applyBorder="1"/>
    <xf numFmtId="0" fontId="0" fillId="0" borderId="3" xfId="0" applyBorder="1" applyAlignment="1">
      <alignment horizontal="right"/>
    </xf>
    <xf numFmtId="6" fontId="0" fillId="0" borderId="3" xfId="0" applyNumberFormat="1" applyBorder="1"/>
    <xf numFmtId="0" fontId="5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3" fontId="0" fillId="0" borderId="5" xfId="0" applyNumberFormat="1" applyBorder="1" applyAlignment="1">
      <alignment horizontal="center" vertical="center"/>
    </xf>
    <xf numFmtId="6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6" fillId="0" borderId="3" xfId="0" applyFont="1" applyBorder="1"/>
    <xf numFmtId="0" fontId="0" fillId="0" borderId="11" xfId="0" applyBorder="1"/>
    <xf numFmtId="0" fontId="0" fillId="0" borderId="2" xfId="0" applyBorder="1"/>
    <xf numFmtId="0" fontId="4" fillId="0" borderId="13" xfId="0" applyFont="1" applyBorder="1" applyAlignment="1">
      <alignment horizontal="center"/>
    </xf>
    <xf numFmtId="10" fontId="0" fillId="0" borderId="3" xfId="2" applyNumberFormat="1" applyFont="1" applyBorder="1"/>
    <xf numFmtId="10" fontId="0" fillId="0" borderId="3" xfId="0" applyNumberFormat="1" applyBorder="1"/>
    <xf numFmtId="0" fontId="0" fillId="0" borderId="0" xfId="0" applyAlignment="1">
      <alignment wrapText="1"/>
    </xf>
    <xf numFmtId="0" fontId="5" fillId="6" borderId="15" xfId="0" applyFont="1" applyFill="1" applyBorder="1"/>
    <xf numFmtId="0" fontId="5" fillId="0" borderId="12" xfId="0" applyFont="1" applyBorder="1"/>
    <xf numFmtId="164" fontId="10" fillId="6" borderId="15" xfId="1" applyNumberFormat="1" applyFont="1" applyFill="1" applyBorder="1" applyAlignment="1">
      <alignment horizontal="center" vertical="center"/>
    </xf>
    <xf numFmtId="6" fontId="10" fillId="6" borderId="15" xfId="0" applyNumberFormat="1" applyFont="1" applyFill="1" applyBorder="1"/>
    <xf numFmtId="10" fontId="5" fillId="6" borderId="1" xfId="2" applyNumberFormat="1" applyFont="1" applyFill="1" applyBorder="1"/>
    <xf numFmtId="10" fontId="4" fillId="0" borderId="3" xfId="0" applyNumberFormat="1" applyFont="1" applyBorder="1"/>
    <xf numFmtId="8" fontId="0" fillId="0" borderId="3" xfId="3" applyNumberFormat="1" applyFont="1" applyBorder="1"/>
    <xf numFmtId="0" fontId="0" fillId="7" borderId="19" xfId="0" applyFill="1" applyBorder="1"/>
    <xf numFmtId="0" fontId="4" fillId="0" borderId="5" xfId="0" applyFont="1" applyBorder="1"/>
    <xf numFmtId="2" fontId="0" fillId="0" borderId="5" xfId="0" applyNumberFormat="1" applyBorder="1"/>
    <xf numFmtId="0" fontId="0" fillId="0" borderId="20" xfId="0" applyBorder="1"/>
    <xf numFmtId="0" fontId="4" fillId="0" borderId="21" xfId="0" applyFont="1" applyBorder="1"/>
    <xf numFmtId="0" fontId="4" fillId="0" borderId="22" xfId="0" applyFont="1" applyBorder="1"/>
    <xf numFmtId="0" fontId="4" fillId="0" borderId="20" xfId="0" applyFont="1" applyBorder="1"/>
    <xf numFmtId="2" fontId="0" fillId="0" borderId="20" xfId="0" applyNumberFormat="1" applyBorder="1"/>
    <xf numFmtId="10" fontId="0" fillId="0" borderId="23" xfId="2" applyNumberFormat="1" applyFont="1" applyBorder="1"/>
    <xf numFmtId="0" fontId="0" fillId="0" borderId="24" xfId="0" applyBorder="1"/>
    <xf numFmtId="16" fontId="4" fillId="0" borderId="3" xfId="0" applyNumberFormat="1" applyFont="1" applyBorder="1"/>
    <xf numFmtId="2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/>
    <xf numFmtId="0" fontId="12" fillId="5" borderId="0" xfId="0" applyFont="1" applyFill="1"/>
    <xf numFmtId="0" fontId="11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1" fillId="0" borderId="5" xfId="0" applyFont="1" applyBorder="1"/>
    <xf numFmtId="0" fontId="11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2" fillId="0" borderId="5" xfId="0" applyFont="1" applyBorder="1"/>
    <xf numFmtId="0" fontId="13" fillId="0" borderId="5" xfId="0" applyFont="1" applyBorder="1"/>
    <xf numFmtId="3" fontId="12" fillId="0" borderId="7" xfId="0" applyNumberFormat="1" applyFont="1" applyBorder="1" applyAlignment="1">
      <alignment horizontal="right" vertical="center"/>
    </xf>
    <xf numFmtId="6" fontId="12" fillId="0" borderId="7" xfId="0" applyNumberFormat="1" applyFont="1" applyBorder="1"/>
    <xf numFmtId="166" fontId="12" fillId="0" borderId="7" xfId="0" applyNumberFormat="1" applyFont="1" applyBorder="1" applyAlignment="1">
      <alignment horizontal="right" vertical="center"/>
    </xf>
    <xf numFmtId="6" fontId="11" fillId="4" borderId="0" xfId="2" applyNumberFormat="1" applyFont="1" applyFill="1"/>
    <xf numFmtId="10" fontId="11" fillId="4" borderId="0" xfId="2" applyNumberFormat="1" applyFont="1" applyFill="1"/>
    <xf numFmtId="3" fontId="12" fillId="5" borderId="0" xfId="0" applyNumberFormat="1" applyFont="1" applyFill="1" applyAlignment="1">
      <alignment horizontal="right" vertical="center"/>
    </xf>
    <xf numFmtId="6" fontId="12" fillId="5" borderId="0" xfId="0" applyNumberFormat="1" applyFont="1" applyFill="1"/>
    <xf numFmtId="166" fontId="12" fillId="5" borderId="0" xfId="0" applyNumberFormat="1" applyFont="1" applyFill="1" applyAlignment="1">
      <alignment horizontal="right" vertical="center"/>
    </xf>
    <xf numFmtId="166" fontId="12" fillId="0" borderId="3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6" fontId="12" fillId="0" borderId="3" xfId="0" applyNumberFormat="1" applyFont="1" applyBorder="1"/>
    <xf numFmtId="166" fontId="0" fillId="0" borderId="3" xfId="0" applyNumberFormat="1" applyBorder="1" applyAlignment="1">
      <alignment horizontal="right"/>
    </xf>
    <xf numFmtId="0" fontId="11" fillId="6" borderId="15" xfId="0" applyFont="1" applyFill="1" applyBorder="1"/>
    <xf numFmtId="0" fontId="11" fillId="6" borderId="1" xfId="0" applyFont="1" applyFill="1" applyBorder="1"/>
    <xf numFmtId="0" fontId="16" fillId="0" borderId="6" xfId="0" applyFont="1" applyBorder="1" applyAlignment="1">
      <alignment horizontal="center" vertical="center" wrapText="1"/>
    </xf>
    <xf numFmtId="0" fontId="15" fillId="0" borderId="3" xfId="0" applyFont="1" applyBorder="1"/>
    <xf numFmtId="0" fontId="15" fillId="0" borderId="5" xfId="0" applyFont="1" applyBorder="1"/>
    <xf numFmtId="8" fontId="15" fillId="0" borderId="7" xfId="0" applyNumberFormat="1" applyFont="1" applyBorder="1"/>
    <xf numFmtId="8" fontId="15" fillId="5" borderId="0" xfId="0" applyNumberFormat="1" applyFont="1" applyFill="1"/>
    <xf numFmtId="8" fontId="15" fillId="0" borderId="3" xfId="0" applyNumberFormat="1" applyFont="1" applyBorder="1"/>
    <xf numFmtId="8" fontId="14" fillId="0" borderId="3" xfId="0" applyNumberFormat="1" applyFont="1" applyBorder="1"/>
    <xf numFmtId="6" fontId="14" fillId="0" borderId="5" xfId="0" applyNumberFormat="1" applyFont="1" applyBorder="1"/>
    <xf numFmtId="8" fontId="15" fillId="6" borderId="15" xfId="0" applyNumberFormat="1" applyFont="1" applyFill="1" applyBorder="1"/>
    <xf numFmtId="0" fontId="14" fillId="0" borderId="7" xfId="0" applyFont="1" applyBorder="1"/>
    <xf numFmtId="6" fontId="17" fillId="6" borderId="1" xfId="0" applyNumberFormat="1" applyFont="1" applyFill="1" applyBorder="1"/>
    <xf numFmtId="0" fontId="14" fillId="0" borderId="3" xfId="0" applyFon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25" xfId="0" applyFont="1" applyBorder="1"/>
    <xf numFmtId="1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0" fontId="18" fillId="0" borderId="27" xfId="0" applyFont="1" applyBorder="1"/>
    <xf numFmtId="0" fontId="20" fillId="0" borderId="3" xfId="0" applyFont="1" applyBorder="1"/>
    <xf numFmtId="0" fontId="19" fillId="0" borderId="0" xfId="0" quotePrefix="1" applyFont="1"/>
    <xf numFmtId="0" fontId="0" fillId="0" borderId="28" xfId="0" applyBorder="1"/>
    <xf numFmtId="0" fontId="0" fillId="0" borderId="0" xfId="0" quotePrefix="1"/>
    <xf numFmtId="0" fontId="12" fillId="0" borderId="5" xfId="0" applyFont="1" applyBorder="1" applyAlignment="1">
      <alignment horizontal="right" vertical="center"/>
    </xf>
    <xf numFmtId="166" fontId="12" fillId="0" borderId="5" xfId="0" applyNumberFormat="1" applyFont="1" applyBorder="1" applyAlignment="1">
      <alignment horizontal="right" vertical="center"/>
    </xf>
    <xf numFmtId="8" fontId="15" fillId="0" borderId="5" xfId="0" applyNumberFormat="1" applyFont="1" applyBorder="1"/>
    <xf numFmtId="166" fontId="12" fillId="6" borderId="29" xfId="0" applyNumberFormat="1" applyFont="1" applyFill="1" applyBorder="1" applyAlignment="1">
      <alignment horizontal="right" vertical="center"/>
    </xf>
    <xf numFmtId="0" fontId="0" fillId="6" borderId="29" xfId="0" applyFill="1" applyBorder="1"/>
    <xf numFmtId="0" fontId="12" fillId="6" borderId="29" xfId="0" applyFont="1" applyFill="1" applyBorder="1"/>
    <xf numFmtId="8" fontId="0" fillId="0" borderId="7" xfId="3" applyNumberFormat="1" applyFont="1" applyBorder="1"/>
    <xf numFmtId="10" fontId="0" fillId="0" borderId="7" xfId="0" applyNumberFormat="1" applyBorder="1"/>
    <xf numFmtId="0" fontId="11" fillId="6" borderId="30" xfId="0" applyFont="1" applyFill="1" applyBorder="1"/>
    <xf numFmtId="0" fontId="5" fillId="6" borderId="30" xfId="0" applyFont="1" applyFill="1" applyBorder="1"/>
    <xf numFmtId="164" fontId="10" fillId="6" borderId="30" xfId="1" applyNumberFormat="1" applyFont="1" applyFill="1" applyBorder="1" applyAlignment="1">
      <alignment horizontal="center" vertical="center"/>
    </xf>
    <xf numFmtId="6" fontId="10" fillId="6" borderId="30" xfId="0" applyNumberFormat="1" applyFont="1" applyFill="1" applyBorder="1"/>
    <xf numFmtId="166" fontId="12" fillId="6" borderId="30" xfId="0" applyNumberFormat="1" applyFont="1" applyFill="1" applyBorder="1" applyAlignment="1">
      <alignment horizontal="right" vertical="center"/>
    </xf>
    <xf numFmtId="0" fontId="0" fillId="6" borderId="30" xfId="0" applyFill="1" applyBorder="1"/>
    <xf numFmtId="6" fontId="11" fillId="6" borderId="30" xfId="2" applyNumberFormat="1" applyFont="1" applyFill="1" applyBorder="1"/>
    <xf numFmtId="10" fontId="11" fillId="6" borderId="30" xfId="2" applyNumberFormat="1" applyFont="1" applyFill="1" applyBorder="1"/>
    <xf numFmtId="8" fontId="15" fillId="6" borderId="30" xfId="0" applyNumberFormat="1" applyFont="1" applyFill="1" applyBorder="1"/>
    <xf numFmtId="0" fontId="12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6" fontId="12" fillId="0" borderId="7" xfId="0" applyNumberFormat="1" applyFont="1" applyBorder="1" applyAlignment="1">
      <alignment horizontal="center" vertical="center"/>
    </xf>
    <xf numFmtId="8" fontId="12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8" fontId="0" fillId="0" borderId="3" xfId="3" applyNumberFormat="1" applyFont="1" applyBorder="1" applyAlignment="1">
      <alignment horizontal="center"/>
    </xf>
    <xf numFmtId="6" fontId="11" fillId="4" borderId="0" xfId="2" applyNumberFormat="1" applyFont="1" applyFill="1" applyAlignment="1">
      <alignment horizontal="center"/>
    </xf>
    <xf numFmtId="10" fontId="11" fillId="4" borderId="0" xfId="2" applyNumberFormat="1" applyFont="1" applyFill="1" applyAlignment="1">
      <alignment horizontal="center"/>
    </xf>
    <xf numFmtId="10" fontId="0" fillId="0" borderId="3" xfId="0" applyNumberFormat="1" applyBorder="1" applyAlignment="1">
      <alignment horizontal="center"/>
    </xf>
    <xf numFmtId="165" fontId="11" fillId="4" borderId="0" xfId="2" applyNumberFormat="1" applyFont="1" applyFill="1" applyAlignment="1">
      <alignment horizontal="center"/>
    </xf>
    <xf numFmtId="9" fontId="0" fillId="0" borderId="3" xfId="0" applyNumberFormat="1" applyBorder="1"/>
    <xf numFmtId="3" fontId="12" fillId="5" borderId="0" xfId="0" applyNumberFormat="1" applyFont="1" applyFill="1" applyAlignment="1">
      <alignment horizontal="center" vertical="center"/>
    </xf>
    <xf numFmtId="6" fontId="12" fillId="5" borderId="0" xfId="0" applyNumberFormat="1" applyFont="1" applyFill="1" applyAlignment="1">
      <alignment horizontal="center" vertical="center"/>
    </xf>
    <xf numFmtId="8" fontId="12" fillId="5" borderId="0" xfId="0" applyNumberFormat="1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8" fontId="0" fillId="0" borderId="3" xfId="0" applyNumberFormat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2" fillId="6" borderId="1" xfId="0" applyFont="1" applyFill="1" applyBorder="1"/>
    <xf numFmtId="164" fontId="23" fillId="6" borderId="1" xfId="1" applyNumberFormat="1" applyFont="1" applyFill="1" applyBorder="1" applyAlignment="1">
      <alignment horizontal="center" vertical="center"/>
    </xf>
    <xf numFmtId="6" fontId="23" fillId="6" borderId="1" xfId="0" applyNumberFormat="1" applyFont="1" applyFill="1" applyBorder="1" applyAlignment="1">
      <alignment horizontal="center" vertical="center"/>
    </xf>
    <xf numFmtId="10" fontId="23" fillId="6" borderId="1" xfId="2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23" fillId="6" borderId="1" xfId="2" applyNumberFormat="1" applyFont="1" applyFill="1" applyBorder="1" applyAlignment="1">
      <alignment horizontal="center"/>
    </xf>
    <xf numFmtId="44" fontId="23" fillId="6" borderId="1" xfId="3" applyFont="1" applyFill="1" applyBorder="1" applyAlignment="1">
      <alignment horizontal="center"/>
    </xf>
    <xf numFmtId="6" fontId="23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6" fontId="24" fillId="6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4" fontId="0" fillId="0" borderId="3" xfId="3" applyFont="1" applyBorder="1" applyAlignment="1">
      <alignment horizontal="center"/>
    </xf>
    <xf numFmtId="10" fontId="0" fillId="0" borderId="3" xfId="2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4" fontId="0" fillId="0" borderId="3" xfId="3" applyFon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10" fillId="6" borderId="31" xfId="1" applyNumberFormat="1" applyFont="1" applyFill="1" applyBorder="1" applyAlignment="1">
      <alignment horizontal="center" vertical="center"/>
    </xf>
    <xf numFmtId="166" fontId="12" fillId="6" borderId="32" xfId="0" applyNumberFormat="1" applyFont="1" applyFill="1" applyBorder="1" applyAlignment="1">
      <alignment horizontal="center" vertical="center"/>
    </xf>
    <xf numFmtId="166" fontId="12" fillId="6" borderId="33" xfId="0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6" borderId="30" xfId="0" applyNumberFormat="1" applyFont="1" applyFill="1" applyBorder="1" applyAlignment="1">
      <alignment horizontal="center" vertical="center"/>
    </xf>
    <xf numFmtId="166" fontId="12" fillId="6" borderId="29" xfId="0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6" borderId="1" xfId="0" applyNumberFormat="1" applyFont="1" applyFill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8" fontId="12" fillId="0" borderId="7" xfId="0" applyNumberFormat="1" applyFont="1" applyBorder="1" applyAlignment="1">
      <alignment horizontal="center"/>
    </xf>
    <xf numFmtId="8" fontId="12" fillId="0" borderId="3" xfId="0" applyNumberFormat="1" applyFont="1" applyBorder="1" applyAlignment="1">
      <alignment horizontal="center"/>
    </xf>
    <xf numFmtId="8" fontId="12" fillId="5" borderId="0" xfId="0" applyNumberFormat="1" applyFont="1" applyFill="1" applyAlignment="1">
      <alignment horizontal="center"/>
    </xf>
    <xf numFmtId="8" fontId="12" fillId="6" borderId="30" xfId="0" applyNumberFormat="1" applyFont="1" applyFill="1" applyBorder="1" applyAlignment="1">
      <alignment horizontal="center"/>
    </xf>
    <xf numFmtId="8" fontId="12" fillId="6" borderId="29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0" fontId="5" fillId="6" borderId="1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6" borderId="0" xfId="0" applyFont="1" applyFill="1"/>
    <xf numFmtId="0" fontId="5" fillId="6" borderId="0" xfId="0" applyFont="1" applyFill="1"/>
    <xf numFmtId="164" fontId="10" fillId="6" borderId="0" xfId="1" applyNumberFormat="1" applyFont="1" applyFill="1" applyBorder="1" applyAlignment="1">
      <alignment horizontal="center" vertical="center"/>
    </xf>
    <xf numFmtId="6" fontId="10" fillId="6" borderId="0" xfId="0" applyNumberFormat="1" applyFont="1" applyFill="1"/>
    <xf numFmtId="8" fontId="12" fillId="6" borderId="0" xfId="0" applyNumberFormat="1" applyFont="1" applyFill="1" applyAlignment="1">
      <alignment horizontal="center"/>
    </xf>
    <xf numFmtId="166" fontId="12" fillId="6" borderId="0" xfId="0" applyNumberFormat="1" applyFont="1" applyFill="1" applyAlignment="1">
      <alignment horizontal="center" vertical="center"/>
    </xf>
    <xf numFmtId="166" fontId="12" fillId="6" borderId="0" xfId="0" applyNumberFormat="1" applyFont="1" applyFill="1" applyAlignment="1">
      <alignment horizontal="right" vertical="center"/>
    </xf>
    <xf numFmtId="0" fontId="0" fillId="6" borderId="0" xfId="0" applyFill="1"/>
    <xf numFmtId="6" fontId="11" fillId="6" borderId="0" xfId="2" applyNumberFormat="1" applyFont="1" applyFill="1" applyBorder="1"/>
    <xf numFmtId="10" fontId="11" fillId="6" borderId="0" xfId="2" applyNumberFormat="1" applyFont="1" applyFill="1" applyBorder="1"/>
    <xf numFmtId="8" fontId="15" fillId="6" borderId="0" xfId="0" applyNumberFormat="1" applyFont="1" applyFill="1"/>
    <xf numFmtId="0" fontId="18" fillId="0" borderId="0" xfId="0" applyFont="1"/>
    <xf numFmtId="0" fontId="4" fillId="0" borderId="20" xfId="0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25" fillId="8" borderId="35" xfId="0" applyFont="1" applyFill="1" applyBorder="1"/>
    <xf numFmtId="0" fontId="25" fillId="8" borderId="34" xfId="0" applyFont="1" applyFill="1" applyBorder="1"/>
    <xf numFmtId="0" fontId="25" fillId="8" borderId="36" xfId="0" applyFont="1" applyFill="1" applyBorder="1"/>
    <xf numFmtId="0" fontId="18" fillId="0" borderId="0" xfId="0" quotePrefix="1" applyFont="1"/>
    <xf numFmtId="0" fontId="9" fillId="0" borderId="0" xfId="0" quotePrefix="1" applyFont="1"/>
    <xf numFmtId="8" fontId="16" fillId="0" borderId="7" xfId="0" applyNumberFormat="1" applyFont="1" applyBorder="1" applyAlignment="1">
      <alignment horizontal="center"/>
    </xf>
    <xf numFmtId="8" fontId="16" fillId="5" borderId="0" xfId="0" applyNumberFormat="1" applyFont="1" applyFill="1" applyAlignment="1">
      <alignment horizontal="center"/>
    </xf>
    <xf numFmtId="165" fontId="11" fillId="4" borderId="0" xfId="2" applyNumberFormat="1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0" borderId="5" xfId="0" applyFont="1" applyBorder="1" applyAlignment="1">
      <alignment horizontal="right"/>
    </xf>
    <xf numFmtId="8" fontId="12" fillId="0" borderId="5" xfId="0" applyNumberFormat="1" applyFont="1" applyBorder="1" applyAlignment="1">
      <alignment horizontal="center"/>
    </xf>
    <xf numFmtId="165" fontId="11" fillId="6" borderId="30" xfId="2" applyNumberFormat="1" applyFont="1" applyFill="1" applyBorder="1" applyAlignment="1">
      <alignment horizontal="right"/>
    </xf>
    <xf numFmtId="165" fontId="11" fillId="6" borderId="0" xfId="2" applyNumberFormat="1" applyFont="1" applyFill="1" applyBorder="1" applyAlignment="1">
      <alignment horizontal="right"/>
    </xf>
    <xf numFmtId="0" fontId="12" fillId="6" borderId="29" xfId="0" applyFont="1" applyFill="1" applyBorder="1" applyAlignment="1">
      <alignment horizontal="right"/>
    </xf>
    <xf numFmtId="44" fontId="5" fillId="6" borderId="1" xfId="3" applyFont="1" applyFill="1" applyBorder="1"/>
    <xf numFmtId="6" fontId="5" fillId="6" borderId="1" xfId="0" applyNumberFormat="1" applyFont="1" applyFill="1" applyBorder="1" applyAlignment="1">
      <alignment horizontal="right"/>
    </xf>
    <xf numFmtId="0" fontId="26" fillId="0" borderId="3" xfId="0" applyFont="1" applyBorder="1"/>
    <xf numFmtId="0" fontId="4" fillId="0" borderId="0" xfId="0" applyFont="1"/>
    <xf numFmtId="0" fontId="8" fillId="0" borderId="20" xfId="0" applyFont="1" applyBorder="1" applyAlignment="1">
      <alignment horizontal="center"/>
    </xf>
    <xf numFmtId="0" fontId="0" fillId="0" borderId="37" xfId="0" applyBorder="1"/>
    <xf numFmtId="8" fontId="12" fillId="5" borderId="0" xfId="0" applyNumberFormat="1" applyFont="1" applyFill="1"/>
    <xf numFmtId="165" fontId="0" fillId="0" borderId="3" xfId="2" applyNumberFormat="1" applyFont="1" applyBorder="1"/>
    <xf numFmtId="0" fontId="4" fillId="0" borderId="40" xfId="0" applyFont="1" applyBorder="1" applyAlignment="1">
      <alignment horizontal="center"/>
    </xf>
    <xf numFmtId="10" fontId="0" fillId="0" borderId="23" xfId="2" applyNumberFormat="1" applyFont="1" applyFill="1" applyBorder="1"/>
    <xf numFmtId="10" fontId="0" fillId="0" borderId="26" xfId="1" applyNumberFormat="1" applyFont="1" applyFill="1" applyBorder="1" applyAlignment="1">
      <alignment horizontal="center"/>
    </xf>
    <xf numFmtId="0" fontId="27" fillId="0" borderId="3" xfId="0" applyFont="1" applyBorder="1"/>
    <xf numFmtId="10" fontId="12" fillId="5" borderId="0" xfId="0" applyNumberFormat="1" applyFont="1" applyFill="1"/>
    <xf numFmtId="166" fontId="0" fillId="0" borderId="3" xfId="0" applyNumberFormat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6" fontId="28" fillId="4" borderId="0" xfId="2" applyNumberFormat="1" applyFont="1" applyFill="1" applyAlignment="1">
      <alignment horizontal="center"/>
    </xf>
    <xf numFmtId="10" fontId="28" fillId="4" borderId="0" xfId="2" applyNumberFormat="1" applyFont="1" applyFill="1" applyAlignment="1">
      <alignment horizontal="center"/>
    </xf>
    <xf numFmtId="0" fontId="1" fillId="0" borderId="3" xfId="0" applyFont="1" applyBorder="1"/>
    <xf numFmtId="0" fontId="4" fillId="0" borderId="7" xfId="0" applyFont="1" applyBorder="1"/>
    <xf numFmtId="10" fontId="0" fillId="0" borderId="22" xfId="0" applyNumberFormat="1" applyBorder="1"/>
    <xf numFmtId="10" fontId="0" fillId="0" borderId="20" xfId="0" applyNumberFormat="1" applyBorder="1"/>
    <xf numFmtId="169" fontId="0" fillId="0" borderId="20" xfId="0" applyNumberFormat="1" applyBorder="1" applyAlignment="1">
      <alignment horizontal="center"/>
    </xf>
    <xf numFmtId="170" fontId="0" fillId="0" borderId="20" xfId="0" applyNumberFormat="1" applyBorder="1" applyAlignment="1">
      <alignment horizontal="center"/>
    </xf>
    <xf numFmtId="164" fontId="0" fillId="0" borderId="3" xfId="0" applyNumberFormat="1" applyBorder="1"/>
    <xf numFmtId="165" fontId="0" fillId="0" borderId="20" xfId="0" applyNumberFormat="1" applyBorder="1" applyAlignment="1">
      <alignment horizontal="center"/>
    </xf>
    <xf numFmtId="10" fontId="0" fillId="9" borderId="26" xfId="1" applyNumberFormat="1" applyFont="1" applyFill="1" applyBorder="1" applyAlignment="1">
      <alignment horizontal="center"/>
    </xf>
    <xf numFmtId="0" fontId="30" fillId="0" borderId="0" xfId="0" quotePrefix="1" applyFont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38" xfId="0" applyNumberFormat="1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</cellXfs>
  <cellStyles count="6">
    <cellStyle name="Comma" xfId="1" builtinId="3"/>
    <cellStyle name="Comma 2" xfId="5" xr:uid="{02062479-0E98-F04F-8122-043611BEC125}"/>
    <cellStyle name="Currency" xfId="3" builtinId="4"/>
    <cellStyle name="Normal" xfId="0" builtinId="0"/>
    <cellStyle name="Normal 2" xfId="4" xr:uid="{01087FA9-1EA6-2346-A3D0-0AE874C0C762}"/>
    <cellStyle name="Percent" xfId="2" builtinId="5"/>
  </cellStyles>
  <dxfs count="6">
    <dxf>
      <font>
        <color theme="0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Day PZN Non Acquisition</a:t>
            </a:r>
          </a:p>
        </c:rich>
      </c:tx>
      <c:layout>
        <c:manualLayout>
          <c:xMode val="edge"/>
          <c:yMode val="edge"/>
          <c:x val="0.46552771016263772"/>
          <c:y val="2.1659025955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OPS'!$B$68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'TVC vs OPS'!$C$66:$AD$67</c:f>
              <c:multiLvlStrCache>
                <c:ptCount val="28"/>
                <c:lvl>
                  <c:pt idx="0">
                    <c:v>A (BAU)</c:v>
                  </c:pt>
                  <c:pt idx="1">
                    <c:v>B (PZN)</c:v>
                  </c:pt>
                  <c:pt idx="2">
                    <c:v>C (PZN) </c:v>
                  </c:pt>
                  <c:pt idx="3">
                    <c:v>D (Holdout)</c:v>
                  </c:pt>
                  <c:pt idx="4">
                    <c:v>A (BAU)</c:v>
                  </c:pt>
                  <c:pt idx="5">
                    <c:v>B (PZN)</c:v>
                  </c:pt>
                  <c:pt idx="6">
                    <c:v>C (PZN) </c:v>
                  </c:pt>
                  <c:pt idx="7">
                    <c:v>D (Holdout)</c:v>
                  </c:pt>
                  <c:pt idx="8">
                    <c:v>A (BAU)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A (BAU)</c:v>
                  </c:pt>
                  <c:pt idx="13">
                    <c:v>B (PZN)</c:v>
                  </c:pt>
                  <c:pt idx="14">
                    <c:v>C (PZN) </c:v>
                  </c:pt>
                  <c:pt idx="15">
                    <c:v>D (Holdout)</c:v>
                  </c:pt>
                  <c:pt idx="16">
                    <c:v>A (BAU)</c:v>
                  </c:pt>
                  <c:pt idx="17">
                    <c:v>B (PZN)</c:v>
                  </c:pt>
                  <c:pt idx="18">
                    <c:v>C (PZN) </c:v>
                  </c:pt>
                  <c:pt idx="19">
                    <c:v>D (Holdout)</c:v>
                  </c:pt>
                  <c:pt idx="20">
                    <c:v>A (BAU)</c:v>
                  </c:pt>
                  <c:pt idx="21">
                    <c:v>B (PZN)</c:v>
                  </c:pt>
                  <c:pt idx="22">
                    <c:v>C (PZN) </c:v>
                  </c:pt>
                  <c:pt idx="23">
                    <c:v>D (Holdout)</c:v>
                  </c:pt>
                  <c:pt idx="24">
                    <c:v>A (BAU)</c:v>
                  </c:pt>
                  <c:pt idx="25">
                    <c:v>B (PZN)</c:v>
                  </c:pt>
                  <c:pt idx="26">
                    <c:v>C (PZN) </c:v>
                  </c:pt>
                  <c:pt idx="27">
                    <c:v>D (Holdout)</c:v>
                  </c:pt>
                </c:lvl>
                <c:lvl>
                  <c:pt idx="0">
                    <c:v>Email-only</c:v>
                  </c:pt>
                  <c:pt idx="4">
                    <c:v>Push-only</c:v>
                  </c:pt>
                  <c:pt idx="8">
                    <c:v>SMS-only</c:v>
                  </c:pt>
                  <c:pt idx="12">
                    <c:v>Email+Push</c:v>
                  </c:pt>
                  <c:pt idx="16">
                    <c:v>Email+SMS</c:v>
                  </c:pt>
                  <c:pt idx="20">
                    <c:v>Push+SMS</c:v>
                  </c:pt>
                  <c:pt idx="24">
                    <c:v>Email+Push+SMS</c:v>
                  </c:pt>
                </c:lvl>
              </c:multiLvlStrCache>
            </c:multiLvlStrRef>
          </c:cat>
          <c:val>
            <c:numRef>
              <c:f>'TVC vs OPS'!$C$68:$AD$68</c:f>
              <c:numCache>
                <c:formatCode>0.00%</c:formatCode>
                <c:ptCount val="28"/>
                <c:pt idx="0">
                  <c:v>0.94113001021190001</c:v>
                </c:pt>
                <c:pt idx="1">
                  <c:v>0.94109511121755995</c:v>
                </c:pt>
                <c:pt idx="2">
                  <c:v>0.94179972363554998</c:v>
                </c:pt>
                <c:pt idx="3">
                  <c:v>1.03748969E-5</c:v>
                </c:pt>
                <c:pt idx="4">
                  <c:v>0.91432160027424003</c:v>
                </c:pt>
                <c:pt idx="5">
                  <c:v>0.91382513384337005</c:v>
                </c:pt>
                <c:pt idx="6">
                  <c:v>0.91343173701322</c:v>
                </c:pt>
                <c:pt idx="7">
                  <c:v>3.7472689396000002E-4</c:v>
                </c:pt>
                <c:pt idx="8">
                  <c:v>0.88565939007439998</c:v>
                </c:pt>
                <c:pt idx="9">
                  <c:v>0.88391954720031995</c:v>
                </c:pt>
                <c:pt idx="10">
                  <c:v>0.88506191163613002</c:v>
                </c:pt>
                <c:pt idx="12">
                  <c:v>0.90081596493682004</c:v>
                </c:pt>
                <c:pt idx="13">
                  <c:v>0.90074556448108001</c:v>
                </c:pt>
                <c:pt idx="14">
                  <c:v>0.90056076393205997</c:v>
                </c:pt>
                <c:pt idx="15">
                  <c:v>6.4660049800000003E-6</c:v>
                </c:pt>
                <c:pt idx="16">
                  <c:v>0.84072701651836002</c:v>
                </c:pt>
                <c:pt idx="17">
                  <c:v>0.84075792224763002</c:v>
                </c:pt>
                <c:pt idx="18">
                  <c:v>0.84057688306283995</c:v>
                </c:pt>
                <c:pt idx="20">
                  <c:v>0.85051977021591996</c:v>
                </c:pt>
                <c:pt idx="21">
                  <c:v>0.84942776008948995</c:v>
                </c:pt>
                <c:pt idx="22">
                  <c:v>0.84876851532897002</c:v>
                </c:pt>
                <c:pt idx="24">
                  <c:v>0.81863095027740995</c:v>
                </c:pt>
                <c:pt idx="25">
                  <c:v>0.81747555003599004</c:v>
                </c:pt>
                <c:pt idx="26">
                  <c:v>0.81772092825929998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FD1-838F-C717305AA282}"/>
            </c:ext>
          </c:extLst>
        </c:ser>
        <c:ser>
          <c:idx val="1"/>
          <c:order val="1"/>
          <c:tx>
            <c:strRef>
              <c:f>'TVC vs OPS'!$B$69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'TVC vs OPS'!$C$66:$AD$67</c:f>
              <c:multiLvlStrCache>
                <c:ptCount val="28"/>
                <c:lvl>
                  <c:pt idx="0">
                    <c:v>A (BAU)</c:v>
                  </c:pt>
                  <c:pt idx="1">
                    <c:v>B (PZN)</c:v>
                  </c:pt>
                  <c:pt idx="2">
                    <c:v>C (PZN) </c:v>
                  </c:pt>
                  <c:pt idx="3">
                    <c:v>D (Holdout)</c:v>
                  </c:pt>
                  <c:pt idx="4">
                    <c:v>A (BAU)</c:v>
                  </c:pt>
                  <c:pt idx="5">
                    <c:v>B (PZN)</c:v>
                  </c:pt>
                  <c:pt idx="6">
                    <c:v>C (PZN) </c:v>
                  </c:pt>
                  <c:pt idx="7">
                    <c:v>D (Holdout)</c:v>
                  </c:pt>
                  <c:pt idx="8">
                    <c:v>A (BAU)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A (BAU)</c:v>
                  </c:pt>
                  <c:pt idx="13">
                    <c:v>B (PZN)</c:v>
                  </c:pt>
                  <c:pt idx="14">
                    <c:v>C (PZN) </c:v>
                  </c:pt>
                  <c:pt idx="15">
                    <c:v>D (Holdout)</c:v>
                  </c:pt>
                  <c:pt idx="16">
                    <c:v>A (BAU)</c:v>
                  </c:pt>
                  <c:pt idx="17">
                    <c:v>B (PZN)</c:v>
                  </c:pt>
                  <c:pt idx="18">
                    <c:v>C (PZN) </c:v>
                  </c:pt>
                  <c:pt idx="19">
                    <c:v>D (Holdout)</c:v>
                  </c:pt>
                  <c:pt idx="20">
                    <c:v>A (BAU)</c:v>
                  </c:pt>
                  <c:pt idx="21">
                    <c:v>B (PZN)</c:v>
                  </c:pt>
                  <c:pt idx="22">
                    <c:v>C (PZN) </c:v>
                  </c:pt>
                  <c:pt idx="23">
                    <c:v>D (Holdout)</c:v>
                  </c:pt>
                  <c:pt idx="24">
                    <c:v>A (BAU)</c:v>
                  </c:pt>
                  <c:pt idx="25">
                    <c:v>B (PZN)</c:v>
                  </c:pt>
                  <c:pt idx="26">
                    <c:v>C (PZN) </c:v>
                  </c:pt>
                  <c:pt idx="27">
                    <c:v>D (Holdout)</c:v>
                  </c:pt>
                </c:lvl>
                <c:lvl>
                  <c:pt idx="0">
                    <c:v>Email-only</c:v>
                  </c:pt>
                  <c:pt idx="4">
                    <c:v>Push-only</c:v>
                  </c:pt>
                  <c:pt idx="8">
                    <c:v>SMS-only</c:v>
                  </c:pt>
                  <c:pt idx="12">
                    <c:v>Email+Push</c:v>
                  </c:pt>
                  <c:pt idx="16">
                    <c:v>Email+SMS</c:v>
                  </c:pt>
                  <c:pt idx="20">
                    <c:v>Push+SMS</c:v>
                  </c:pt>
                  <c:pt idx="24">
                    <c:v>Email+Push+SMS</c:v>
                  </c:pt>
                </c:lvl>
              </c:multiLvlStrCache>
            </c:multiLvlStrRef>
          </c:cat>
          <c:val>
            <c:numRef>
              <c:f>'TVC vs OPS'!$C$69:$AD$69</c:f>
              <c:numCache>
                <c:formatCode>0.00%</c:formatCode>
                <c:ptCount val="28"/>
                <c:pt idx="0">
                  <c:v>1.242580418688E-2</c:v>
                </c:pt>
                <c:pt idx="1">
                  <c:v>1.231226736122E-2</c:v>
                </c:pt>
                <c:pt idx="2">
                  <c:v>1.217680934847E-2</c:v>
                </c:pt>
                <c:pt idx="3">
                  <c:v>1.0893641743999999E-4</c:v>
                </c:pt>
                <c:pt idx="4">
                  <c:v>1.3571647339500001E-3</c:v>
                </c:pt>
                <c:pt idx="5">
                  <c:v>1.37643343298E-3</c:v>
                </c:pt>
                <c:pt idx="6">
                  <c:v>1.44149308336E-3</c:v>
                </c:pt>
                <c:pt idx="7">
                  <c:v>3.1756516440000003E-5</c:v>
                </c:pt>
                <c:pt idx="8">
                  <c:v>1.1926661761100001E-2</c:v>
                </c:pt>
                <c:pt idx="9">
                  <c:v>1.20982413584E-2</c:v>
                </c:pt>
                <c:pt idx="10">
                  <c:v>1.2290832198119999E-2</c:v>
                </c:pt>
                <c:pt idx="11">
                  <c:v>4.1519618019999997E-5</c:v>
                </c:pt>
                <c:pt idx="12">
                  <c:v>9.4191883868759999E-2</c:v>
                </c:pt>
                <c:pt idx="13">
                  <c:v>9.4601641359270003E-2</c:v>
                </c:pt>
                <c:pt idx="14">
                  <c:v>9.4291646979830002E-2</c:v>
                </c:pt>
                <c:pt idx="15">
                  <c:v>6.401344929E-4</c:v>
                </c:pt>
                <c:pt idx="16">
                  <c:v>0.15208371389056</c:v>
                </c:pt>
                <c:pt idx="17">
                  <c:v>0.15248611564848</c:v>
                </c:pt>
                <c:pt idx="18">
                  <c:v>0.15240064502705</c:v>
                </c:pt>
                <c:pt idx="19">
                  <c:v>1.2283251786199999E-4</c:v>
                </c:pt>
                <c:pt idx="20">
                  <c:v>0.14253847677612999</c:v>
                </c:pt>
                <c:pt idx="21">
                  <c:v>0.14305137251527</c:v>
                </c:pt>
                <c:pt idx="22">
                  <c:v>0.14446262487082001</c:v>
                </c:pt>
                <c:pt idx="23">
                  <c:v>3.7505274179200002E-4</c:v>
                </c:pt>
                <c:pt idx="24">
                  <c:v>0.18062692158179</c:v>
                </c:pt>
                <c:pt idx="25">
                  <c:v>0.18175531689693999</c:v>
                </c:pt>
                <c:pt idx="26">
                  <c:v>0.18149420898561999</c:v>
                </c:pt>
                <c:pt idx="27">
                  <c:v>7.2014181254200004E-4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F-4FD1-838F-C717305AA282}"/>
            </c:ext>
          </c:extLst>
        </c:ser>
        <c:ser>
          <c:idx val="2"/>
          <c:order val="2"/>
          <c:tx>
            <c:strRef>
              <c:f>'TVC vs OPS'!$B$70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'TVC vs OPS'!$C$66:$AD$67</c:f>
              <c:multiLvlStrCache>
                <c:ptCount val="28"/>
                <c:lvl>
                  <c:pt idx="0">
                    <c:v>A (BAU)</c:v>
                  </c:pt>
                  <c:pt idx="1">
                    <c:v>B (PZN)</c:v>
                  </c:pt>
                  <c:pt idx="2">
                    <c:v>C (PZN) </c:v>
                  </c:pt>
                  <c:pt idx="3">
                    <c:v>D (Holdout)</c:v>
                  </c:pt>
                  <c:pt idx="4">
                    <c:v>A (BAU)</c:v>
                  </c:pt>
                  <c:pt idx="5">
                    <c:v>B (PZN)</c:v>
                  </c:pt>
                  <c:pt idx="6">
                    <c:v>C (PZN) </c:v>
                  </c:pt>
                  <c:pt idx="7">
                    <c:v>D (Holdout)</c:v>
                  </c:pt>
                  <c:pt idx="8">
                    <c:v>A (BAU)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A (BAU)</c:v>
                  </c:pt>
                  <c:pt idx="13">
                    <c:v>B (PZN)</c:v>
                  </c:pt>
                  <c:pt idx="14">
                    <c:v>C (PZN) </c:v>
                  </c:pt>
                  <c:pt idx="15">
                    <c:v>D (Holdout)</c:v>
                  </c:pt>
                  <c:pt idx="16">
                    <c:v>A (BAU)</c:v>
                  </c:pt>
                  <c:pt idx="17">
                    <c:v>B (PZN)</c:v>
                  </c:pt>
                  <c:pt idx="18">
                    <c:v>C (PZN) </c:v>
                  </c:pt>
                  <c:pt idx="19">
                    <c:v>D (Holdout)</c:v>
                  </c:pt>
                  <c:pt idx="20">
                    <c:v>A (BAU)</c:v>
                  </c:pt>
                  <c:pt idx="21">
                    <c:v>B (PZN)</c:v>
                  </c:pt>
                  <c:pt idx="22">
                    <c:v>C (PZN) </c:v>
                  </c:pt>
                  <c:pt idx="23">
                    <c:v>D (Holdout)</c:v>
                  </c:pt>
                  <c:pt idx="24">
                    <c:v>A (BAU)</c:v>
                  </c:pt>
                  <c:pt idx="25">
                    <c:v>B (PZN)</c:v>
                  </c:pt>
                  <c:pt idx="26">
                    <c:v>C (PZN) </c:v>
                  </c:pt>
                  <c:pt idx="27">
                    <c:v>D (Holdout)</c:v>
                  </c:pt>
                </c:lvl>
                <c:lvl>
                  <c:pt idx="0">
                    <c:v>Email-only</c:v>
                  </c:pt>
                  <c:pt idx="4">
                    <c:v>Push-only</c:v>
                  </c:pt>
                  <c:pt idx="8">
                    <c:v>SMS-only</c:v>
                  </c:pt>
                  <c:pt idx="12">
                    <c:v>Email+Push</c:v>
                  </c:pt>
                  <c:pt idx="16">
                    <c:v>Email+SMS</c:v>
                  </c:pt>
                  <c:pt idx="20">
                    <c:v>Push+SMS</c:v>
                  </c:pt>
                  <c:pt idx="24">
                    <c:v>Email+Push+SMS</c:v>
                  </c:pt>
                </c:lvl>
              </c:multiLvlStrCache>
            </c:multiLvlStrRef>
          </c:cat>
          <c:val>
            <c:numRef>
              <c:f>'TVC vs OPS'!$C$70:$AD$70</c:f>
              <c:numCache>
                <c:formatCode>0.00%</c:formatCode>
                <c:ptCount val="28"/>
                <c:pt idx="0">
                  <c:v>4.6444185601230002E-2</c:v>
                </c:pt>
                <c:pt idx="1">
                  <c:v>4.6592621421230003E-2</c:v>
                </c:pt>
                <c:pt idx="2">
                  <c:v>4.6023467015980001E-2</c:v>
                </c:pt>
                <c:pt idx="3">
                  <c:v>0.99988068868566005</c:v>
                </c:pt>
                <c:pt idx="4">
                  <c:v>8.4321234991810004E-2</c:v>
                </c:pt>
                <c:pt idx="5">
                  <c:v>8.4798432723649994E-2</c:v>
                </c:pt>
                <c:pt idx="6">
                  <c:v>8.5126769903419996E-2</c:v>
                </c:pt>
                <c:pt idx="7">
                  <c:v>0.99959351658960005</c:v>
                </c:pt>
                <c:pt idx="8">
                  <c:v>0.1024139481645</c:v>
                </c:pt>
                <c:pt idx="9">
                  <c:v>0.10398221144128</c:v>
                </c:pt>
                <c:pt idx="10">
                  <c:v>0.10264725616575</c:v>
                </c:pt>
                <c:pt idx="11">
                  <c:v>0.99995848038197999</c:v>
                </c:pt>
                <c:pt idx="12">
                  <c:v>4.9921511944200003E-3</c:v>
                </c:pt>
                <c:pt idx="13">
                  <c:v>4.65279415964E-3</c:v>
                </c:pt>
                <c:pt idx="14">
                  <c:v>5.1475890881100004E-3</c:v>
                </c:pt>
                <c:pt idx="15">
                  <c:v>0.99935339950211999</c:v>
                </c:pt>
                <c:pt idx="16">
                  <c:v>7.1892695910899997E-3</c:v>
                </c:pt>
                <c:pt idx="17">
                  <c:v>6.7559621038899998E-3</c:v>
                </c:pt>
                <c:pt idx="18">
                  <c:v>7.0224719101100001E-3</c:v>
                </c:pt>
                <c:pt idx="19">
                  <c:v>0.99987716748213795</c:v>
                </c:pt>
                <c:pt idx="20">
                  <c:v>6.9417530079500002E-3</c:v>
                </c:pt>
                <c:pt idx="21">
                  <c:v>7.5208673952300003E-3</c:v>
                </c:pt>
                <c:pt idx="22">
                  <c:v>6.7688598002100002E-3</c:v>
                </c:pt>
                <c:pt idx="23">
                  <c:v>0.99962494725820805</c:v>
                </c:pt>
                <c:pt idx="24">
                  <c:v>7.4212814078999999E-4</c:v>
                </c:pt>
                <c:pt idx="25">
                  <c:v>7.6913306708000005E-4</c:v>
                </c:pt>
                <c:pt idx="26">
                  <c:v>7.8486275508000004E-4</c:v>
                </c:pt>
                <c:pt idx="27">
                  <c:v>0.99927985818745801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F-4FD1-838F-C717305A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553311"/>
        <c:axId val="991635887"/>
      </c:barChart>
      <c:catAx>
        <c:axId val="813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5887"/>
        <c:crosses val="autoZero"/>
        <c:auto val="1"/>
        <c:lblAlgn val="ctr"/>
        <c:lblOffset val="100"/>
        <c:noMultiLvlLbl val="0"/>
      </c:catAx>
      <c:valAx>
        <c:axId val="9916358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Day PZN Non Acquisition</a:t>
            </a:r>
          </a:p>
        </c:rich>
      </c:tx>
      <c:layout>
        <c:manualLayout>
          <c:xMode val="edge"/>
          <c:yMode val="edge"/>
          <c:x val="0.30455320293443883"/>
          <c:y val="2.64026402640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OPS'!$B$59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'TVC vs OPS'!$C$58:$F$58</c:f>
              <c:strCache>
                <c:ptCount val="4"/>
                <c:pt idx="0">
                  <c:v>A (BAU)</c:v>
                </c:pt>
                <c:pt idx="1">
                  <c:v>B (PZN)</c:v>
                </c:pt>
                <c:pt idx="2">
                  <c:v>C (PZN) </c:v>
                </c:pt>
                <c:pt idx="3">
                  <c:v>D (Holdout)</c:v>
                </c:pt>
              </c:strCache>
            </c:strRef>
          </c:cat>
          <c:val>
            <c:numRef>
              <c:f>'TVC vs OPS'!$C$59:$F$59</c:f>
              <c:numCache>
                <c:formatCode>0.00%</c:formatCode>
                <c:ptCount val="4"/>
                <c:pt idx="0">
                  <c:v>0.84051113600000005</c:v>
                </c:pt>
                <c:pt idx="1">
                  <c:v>0.84032372</c:v>
                </c:pt>
                <c:pt idx="2">
                  <c:v>0.84040862800000005</c:v>
                </c:pt>
                <c:pt idx="3">
                  <c:v>1.07428E-4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384-9F22-487D4EB8EE5F}"/>
            </c:ext>
          </c:extLst>
        </c:ser>
        <c:ser>
          <c:idx val="1"/>
          <c:order val="1"/>
          <c:tx>
            <c:strRef>
              <c:f>'TVC vs OPS'!$B$60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'TVC vs OPS'!$C$58:$F$58</c:f>
              <c:strCache>
                <c:ptCount val="4"/>
                <c:pt idx="0">
                  <c:v>A (BAU)</c:v>
                </c:pt>
                <c:pt idx="1">
                  <c:v>B (PZN)</c:v>
                </c:pt>
                <c:pt idx="2">
                  <c:v>C (PZN) </c:v>
                </c:pt>
                <c:pt idx="3">
                  <c:v>D (Holdout)</c:v>
                </c:pt>
              </c:strCache>
            </c:strRef>
          </c:cat>
          <c:val>
            <c:numRef>
              <c:f>'TVC vs OPS'!$C$60:$F$60</c:f>
              <c:numCache>
                <c:formatCode>0.00%</c:formatCode>
                <c:ptCount val="4"/>
                <c:pt idx="0">
                  <c:v>5.3196512000000001E-2</c:v>
                </c:pt>
                <c:pt idx="1">
                  <c:v>5.3438871999999998E-2</c:v>
                </c:pt>
                <c:pt idx="2">
                  <c:v>5.3419715999999999E-2</c:v>
                </c:pt>
                <c:pt idx="3">
                  <c:v>2.16589E-4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384-9F22-487D4EB8EE5F}"/>
            </c:ext>
          </c:extLst>
        </c:ser>
        <c:ser>
          <c:idx val="2"/>
          <c:order val="2"/>
          <c:tx>
            <c:strRef>
              <c:f>'TVC vs OPS'!$B$61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'TVC vs OPS'!$C$58:$F$58</c:f>
              <c:strCache>
                <c:ptCount val="4"/>
                <c:pt idx="0">
                  <c:v>A (BAU)</c:v>
                </c:pt>
                <c:pt idx="1">
                  <c:v>B (PZN)</c:v>
                </c:pt>
                <c:pt idx="2">
                  <c:v>C (PZN) </c:v>
                </c:pt>
                <c:pt idx="3">
                  <c:v>D (Holdout)</c:v>
                </c:pt>
              </c:strCache>
            </c:strRef>
          </c:cat>
          <c:val>
            <c:numRef>
              <c:f>'TVC vs OPS'!$C$61:$F$61</c:f>
              <c:numCache>
                <c:formatCode>0.00%</c:formatCode>
                <c:ptCount val="4"/>
                <c:pt idx="0">
                  <c:v>0.10629235200000001</c:v>
                </c:pt>
                <c:pt idx="1">
                  <c:v>0.10623740800000001</c:v>
                </c:pt>
                <c:pt idx="2">
                  <c:v>0.106171656</c:v>
                </c:pt>
                <c:pt idx="3">
                  <c:v>0.99967598300000005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E-4F13-8DE6-853360C9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87911"/>
        <c:axId val="1291389959"/>
      </c:barChart>
      <c:catAx>
        <c:axId val="129138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9959"/>
        <c:crosses val="autoZero"/>
        <c:auto val="1"/>
        <c:lblAlgn val="ctr"/>
        <c:lblOffset val="100"/>
        <c:noMultiLvlLbl val="0"/>
      </c:catAx>
      <c:valAx>
        <c:axId val="1291389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 Hold'!$B$68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Hold'!$C$68:$K$68</c:f>
              <c:numCache>
                <c:formatCode>0.00%</c:formatCode>
                <c:ptCount val="9"/>
                <c:pt idx="0">
                  <c:v>0.79547899300000002</c:v>
                </c:pt>
                <c:pt idx="1">
                  <c:v>0.79011701499999998</c:v>
                </c:pt>
                <c:pt idx="2">
                  <c:v>0</c:v>
                </c:pt>
                <c:pt idx="3">
                  <c:v>0.689699442</c:v>
                </c:pt>
                <c:pt idx="4">
                  <c:v>0.68815499300000005</c:v>
                </c:pt>
                <c:pt idx="5">
                  <c:v>0.41820470300000001</c:v>
                </c:pt>
                <c:pt idx="6">
                  <c:v>0.64223680500000002</c:v>
                </c:pt>
                <c:pt idx="7">
                  <c:v>0.63649227600000002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E-43DB-AD15-F44D8B2A1ECF}"/>
            </c:ext>
          </c:extLst>
        </c:ser>
        <c:ser>
          <c:idx val="1"/>
          <c:order val="1"/>
          <c:tx>
            <c:strRef>
              <c:f>'TVC vs OPS Hold'!$B$69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Hold'!$C$69:$K$69</c:f>
              <c:numCache>
                <c:formatCode>0.00%</c:formatCode>
                <c:ptCount val="9"/>
                <c:pt idx="0">
                  <c:v>0.12858792699999999</c:v>
                </c:pt>
                <c:pt idx="1">
                  <c:v>0.13425088199999999</c:v>
                </c:pt>
                <c:pt idx="2">
                  <c:v>1.3874088E-2</c:v>
                </c:pt>
                <c:pt idx="3">
                  <c:v>0.15386480899999999</c:v>
                </c:pt>
                <c:pt idx="4">
                  <c:v>0.16280172000000001</c:v>
                </c:pt>
                <c:pt idx="5">
                  <c:v>0</c:v>
                </c:pt>
                <c:pt idx="6">
                  <c:v>0.34508790499999997</c:v>
                </c:pt>
                <c:pt idx="7">
                  <c:v>0.351538499</c:v>
                </c:pt>
                <c:pt idx="8">
                  <c:v>0.448678409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E-43DB-AD15-F44D8B2A1ECF}"/>
            </c:ext>
          </c:extLst>
        </c:ser>
        <c:ser>
          <c:idx val="2"/>
          <c:order val="2"/>
          <c:tx>
            <c:strRef>
              <c:f>'TVC vs OPS Hold'!$B$70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Hold'!$C$70:$K$70</c:f>
              <c:numCache>
                <c:formatCode>0.00%</c:formatCode>
                <c:ptCount val="9"/>
                <c:pt idx="0">
                  <c:v>7.593308E-2</c:v>
                </c:pt>
                <c:pt idx="1">
                  <c:v>7.5632103000000006E-2</c:v>
                </c:pt>
                <c:pt idx="2">
                  <c:v>0.98612298399999998</c:v>
                </c:pt>
                <c:pt idx="3">
                  <c:v>0.15643574900000001</c:v>
                </c:pt>
                <c:pt idx="4">
                  <c:v>0.149043287</c:v>
                </c:pt>
                <c:pt idx="5">
                  <c:v>0.58175849499999999</c:v>
                </c:pt>
                <c:pt idx="6">
                  <c:v>1.2675290000000001E-2</c:v>
                </c:pt>
                <c:pt idx="7">
                  <c:v>1.1969225E-2</c:v>
                </c:pt>
                <c:pt idx="8">
                  <c:v>0.55131808599999998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E-43DB-AD15-F44D8B2A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553311"/>
        <c:axId val="991635887"/>
      </c:barChart>
      <c:catAx>
        <c:axId val="813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5887"/>
        <c:crosses val="autoZero"/>
        <c:auto val="1"/>
        <c:lblAlgn val="ctr"/>
        <c:lblOffset val="100"/>
        <c:noMultiLvlLbl val="0"/>
      </c:catAx>
      <c:valAx>
        <c:axId val="9916358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</a:t>
            </a:r>
          </a:p>
        </c:rich>
      </c:tx>
      <c:layout>
        <c:manualLayout>
          <c:xMode val="edge"/>
          <c:yMode val="edge"/>
          <c:x val="0.39642594337107417"/>
          <c:y val="2.64026402640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 Hold'!$B$59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Hold'!$C$59:$E$59</c:f>
              <c:numCache>
                <c:formatCode>0.00%</c:formatCode>
                <c:ptCount val="3"/>
                <c:pt idx="0">
                  <c:v>0.71497887999999998</c:v>
                </c:pt>
                <c:pt idx="1">
                  <c:v>0.71061563999999999</c:v>
                </c:pt>
                <c:pt idx="2">
                  <c:v>0.12645568600000001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3-495F-814A-5B637DF9099C}"/>
            </c:ext>
          </c:extLst>
        </c:ser>
        <c:ser>
          <c:idx val="1"/>
          <c:order val="1"/>
          <c:tx>
            <c:strRef>
              <c:f>'TVC vs OPS Hold'!$B$60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Hold'!$C$60:$E$60</c:f>
              <c:numCache>
                <c:formatCode>0.00%</c:formatCode>
                <c:ptCount val="3"/>
                <c:pt idx="0">
                  <c:v>0.204818413</c:v>
                </c:pt>
                <c:pt idx="1">
                  <c:v>0.21173426000000001</c:v>
                </c:pt>
                <c:pt idx="2">
                  <c:v>0.147749187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95F-814A-5B637DF9099C}"/>
            </c:ext>
          </c:extLst>
        </c:ser>
        <c:ser>
          <c:idx val="2"/>
          <c:order val="2"/>
          <c:tx>
            <c:strRef>
              <c:f>'TVC vs OPS Hold'!$B$61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Hold'!$C$61:$E$61</c:f>
              <c:numCache>
                <c:formatCode>0.00%</c:formatCode>
                <c:ptCount val="3"/>
                <c:pt idx="0">
                  <c:v>8.0202706999999998E-2</c:v>
                </c:pt>
                <c:pt idx="1">
                  <c:v>7.7648615000000004E-2</c:v>
                </c:pt>
                <c:pt idx="2">
                  <c:v>0.72579512599999996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3-495F-814A-5B637DF9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87911"/>
        <c:axId val="1291389959"/>
      </c:barChart>
      <c:catAx>
        <c:axId val="129138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9959"/>
        <c:crosses val="autoZero"/>
        <c:auto val="1"/>
        <c:lblAlgn val="ctr"/>
        <c:lblOffset val="100"/>
        <c:noMultiLvlLbl val="0"/>
      </c:catAx>
      <c:valAx>
        <c:axId val="1291389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133350</xdr:rowOff>
    </xdr:from>
    <xdr:to>
      <xdr:col>18</xdr:col>
      <xdr:colOff>133350</xdr:colOff>
      <xdr:row>24</xdr:row>
      <xdr:rowOff>38100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D5E99A6-EE10-4566-9826-7567A6AE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790575</xdr:colOff>
      <xdr:row>18</xdr:row>
      <xdr:rowOff>28575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DFFFFAE2-5B3A-4E7B-AEEC-50A635B8D01A}"/>
            </a:ext>
            <a:ext uri="{147F2762-F138-4A5C-976F-8EAC2B608ADB}">
              <a16:predDERef xmlns:a16="http://schemas.microsoft.com/office/drawing/2014/main" pred="{1D5E99A6-EE10-4566-9826-7567A6AE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133350</xdr:rowOff>
    </xdr:from>
    <xdr:to>
      <xdr:col>18</xdr:col>
      <xdr:colOff>133350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C0F5F-880C-61C7-FEE3-0CEC01C2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790575</xdr:colOff>
      <xdr:row>18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0F7B9-FB2B-4984-9341-C8B0CDD1DDCA}"/>
            </a:ext>
            <a:ext uri="{147F2762-F138-4A5C-976F-8EAC2B608ADB}">
              <a16:predDERef xmlns:a16="http://schemas.microsoft.com/office/drawing/2014/main" pred="{F50C0F5F-880C-61C7-FEE3-0CEC01C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1</xdr:row>
      <xdr:rowOff>0</xdr:rowOff>
    </xdr:from>
    <xdr:to>
      <xdr:col>1</xdr:col>
      <xdr:colOff>3829050</xdr:colOff>
      <xdr:row>4</xdr:row>
      <xdr:rowOff>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Filter Column">
              <a:extLst>
                <a:ext uri="{FF2B5EF4-FFF2-40B4-BE49-F238E27FC236}">
                  <a16:creationId xmlns:a16="http://schemas.microsoft.com/office/drawing/2014/main" id="{0F5F6CE3-6B7E-1483-4971-7A4943DDF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er Colum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238125"/>
              <a:ext cx="43053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lter_Column" xr10:uid="{F304F00A-8998-4E5F-83AA-21F4BFE19F45}" sourceName="Filter Column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er Column" xr10:uid="{3D419FEA-4D04-4825-9AB2-AF8AAF555F79}" cache="Slicer_Filter_Column" caption="Filter Column" columnCount="4" showCaption="0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7AAD6-A0A0-43BC-80ED-B2C62BE9119F}" name="Table1" displayName="Table1" ref="A4:A239" totalsRowShown="0" headerRowDxfId="5" dataDxfId="4" headerRowBorderDxfId="2" tableBorderDxfId="3" totalsRowBorderDxfId="1">
  <autoFilter ref="A4:A239" xr:uid="{8797AAD6-A0A0-43BC-80ED-B2C62BE9119F}">
    <filterColumn colId="0">
      <filters>
        <filter val="Deal Seeker"/>
      </filters>
    </filterColumn>
  </autoFilter>
  <tableColumns count="1">
    <tableColumn id="1" xr3:uid="{E8F6DA64-323F-4A03-A298-551AB19EF7CB}" name="Filter Colum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429F-EA97-49FD-B8DF-C6225E300923}">
  <dimension ref="B3:B25"/>
  <sheetViews>
    <sheetView zoomScale="160" zoomScaleNormal="160" workbookViewId="0">
      <selection activeCell="B4" sqref="B4:B13"/>
    </sheetView>
  </sheetViews>
  <sheetFormatPr defaultColWidth="8.85546875" defaultRowHeight="15"/>
  <cols>
    <col min="2" max="2" width="155.28515625" customWidth="1"/>
  </cols>
  <sheetData>
    <row r="3" spans="2:2">
      <c r="B3" s="213" t="s">
        <v>0</v>
      </c>
    </row>
    <row r="4" spans="2:2">
      <c r="B4" s="236" t="s">
        <v>1</v>
      </c>
    </row>
    <row r="5" spans="2:2">
      <c r="B5" s="199" t="s">
        <v>2</v>
      </c>
    </row>
    <row r="6" spans="2:2">
      <c r="B6" s="200" t="s">
        <v>3</v>
      </c>
    </row>
    <row r="7" spans="2:2">
      <c r="B7" s="100" t="s">
        <v>4</v>
      </c>
    </row>
    <row r="8" spans="2:2">
      <c r="B8" s="100" t="s">
        <v>5</v>
      </c>
    </row>
    <row r="9" spans="2:2">
      <c r="B9" s="100" t="s">
        <v>6</v>
      </c>
    </row>
    <row r="10" spans="2:2">
      <c r="B10" s="100" t="s">
        <v>7</v>
      </c>
    </row>
    <row r="11" spans="2:2">
      <c r="B11" s="100" t="s">
        <v>8</v>
      </c>
    </row>
    <row r="12" spans="2:2">
      <c r="B12" s="98" t="s">
        <v>9</v>
      </c>
    </row>
    <row r="13" spans="2:2">
      <c r="B13" s="100" t="s">
        <v>10</v>
      </c>
    </row>
    <row r="15" spans="2:2">
      <c r="B15" s="100" t="s">
        <v>11</v>
      </c>
    </row>
    <row r="16" spans="2:2">
      <c r="B16" s="100" t="s">
        <v>12</v>
      </c>
    </row>
    <row r="17" spans="2:2">
      <c r="B17" s="100" t="s">
        <v>13</v>
      </c>
    </row>
    <row r="19" spans="2:2">
      <c r="B19" s="213" t="s">
        <v>14</v>
      </c>
    </row>
    <row r="20" spans="2:2">
      <c r="B20" t="s">
        <v>15</v>
      </c>
    </row>
    <row r="22" spans="2:2">
      <c r="B22" s="100" t="s">
        <v>16</v>
      </c>
    </row>
    <row r="23" spans="2:2">
      <c r="B23" s="100"/>
    </row>
    <row r="24" spans="2:2">
      <c r="B24" s="100"/>
    </row>
    <row r="25" spans="2:2">
      <c r="B25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DEDB-6CF6-463C-B560-9A650ABCEB35}">
  <dimension ref="B1:AV16"/>
  <sheetViews>
    <sheetView zoomScaleNormal="100" workbookViewId="0">
      <pane xSplit="3" topLeftCell="D1" activePane="topRight" state="frozen"/>
      <selection pane="topRight" activeCell="C3" sqref="C3"/>
    </sheetView>
  </sheetViews>
  <sheetFormatPr defaultColWidth="8.85546875" defaultRowHeight="15" customHeight="1"/>
  <cols>
    <col min="1" max="1" width="8.85546875" style="5"/>
    <col min="2" max="2" width="33" style="5" customWidth="1"/>
    <col min="3" max="3" width="22.28515625" style="12" customWidth="1"/>
    <col min="4" max="4" width="14.7109375" style="12" customWidth="1"/>
    <col min="5" max="5" width="12.42578125" style="12" hidden="1" customWidth="1"/>
    <col min="6" max="7" width="14.7109375" style="12" hidden="1" customWidth="1"/>
    <col min="8" max="8" width="14" style="12" hidden="1" customWidth="1"/>
    <col min="9" max="9" width="14.7109375" style="12" customWidth="1"/>
    <col min="10" max="10" width="12.42578125" style="12" hidden="1" customWidth="1"/>
    <col min="11" max="12" width="14.7109375" style="12" hidden="1" customWidth="1"/>
    <col min="13" max="13" width="14" style="12" hidden="1" customWidth="1"/>
    <col min="14" max="14" width="14.7109375" style="12" customWidth="1"/>
    <col min="15" max="15" width="12.42578125" style="12" hidden="1" customWidth="1"/>
    <col min="16" max="17" width="14.7109375" style="12" hidden="1" customWidth="1"/>
    <col min="18" max="18" width="14" style="12" hidden="1" customWidth="1"/>
    <col min="19" max="19" width="12.140625" style="12" customWidth="1"/>
    <col min="20" max="20" width="12.42578125" style="12" customWidth="1"/>
    <col min="21" max="21" width="12.42578125" style="12" hidden="1" customWidth="1"/>
    <col min="22" max="22" width="14.7109375" style="58" hidden="1" customWidth="1"/>
    <col min="23" max="23" width="12.140625" style="12" customWidth="1"/>
    <col min="24" max="24" width="12.42578125" style="12" customWidth="1"/>
    <col min="25" max="25" width="12.42578125" style="12" hidden="1" customWidth="1"/>
    <col min="26" max="26" width="14.7109375" style="58" hidden="1" customWidth="1"/>
    <col min="27" max="27" width="12.140625" style="12" customWidth="1"/>
    <col min="28" max="28" width="12.42578125" style="12" customWidth="1"/>
    <col min="29" max="29" width="12.42578125" style="12" hidden="1" customWidth="1"/>
    <col min="30" max="30" width="14.7109375" style="58" hidden="1" customWidth="1"/>
    <col min="31" max="31" width="6.42578125" style="58" customWidth="1"/>
    <col min="32" max="32" width="14.7109375" style="58" customWidth="1"/>
    <col min="33" max="33" width="12.28515625" style="58" customWidth="1"/>
    <col min="34" max="34" width="14.7109375" style="58" customWidth="1"/>
    <col min="35" max="35" width="12.28515625" style="58" customWidth="1"/>
    <col min="36" max="36" width="14.7109375" style="58" customWidth="1"/>
    <col min="37" max="37" width="12.28515625" style="58" customWidth="1"/>
    <col min="38" max="38" width="7.42578125" style="58" customWidth="1"/>
    <col min="39" max="44" width="14.7109375" style="58" customWidth="1"/>
    <col min="45" max="45" width="16.28515625" style="58" bestFit="1" customWidth="1"/>
    <col min="46" max="46" width="15.140625" style="12" customWidth="1"/>
    <col min="47" max="47" width="9.85546875" style="5" customWidth="1"/>
    <col min="48" max="16384" width="8.85546875" style="5"/>
  </cols>
  <sheetData>
    <row r="1" spans="2:48" ht="18.75">
      <c r="B1" s="212" t="s">
        <v>112</v>
      </c>
      <c r="C1" s="54"/>
      <c r="S1" s="54"/>
      <c r="T1" s="54"/>
      <c r="U1" s="54"/>
      <c r="V1" s="118"/>
      <c r="W1" s="54"/>
      <c r="X1" s="54"/>
      <c r="Y1" s="54"/>
      <c r="Z1" s="118"/>
      <c r="AA1" s="54"/>
      <c r="AB1" s="54"/>
      <c r="AC1" s="54"/>
      <c r="AD1" s="118"/>
      <c r="AE1" s="118"/>
      <c r="AG1" s="118"/>
      <c r="AI1" s="118"/>
      <c r="AK1" s="118"/>
      <c r="AL1" s="118"/>
      <c r="AS1" s="118"/>
      <c r="AT1" s="118"/>
    </row>
    <row r="2" spans="2:48">
      <c r="B2" s="52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118"/>
      <c r="W2" s="54"/>
      <c r="X2" s="54"/>
      <c r="Y2" s="54"/>
      <c r="Z2" s="118"/>
      <c r="AA2" s="54"/>
      <c r="AB2" s="54"/>
      <c r="AC2" s="54"/>
      <c r="AD2" s="118"/>
      <c r="AE2" s="118"/>
      <c r="AG2" s="118"/>
      <c r="AI2" s="118"/>
      <c r="AK2" s="118"/>
      <c r="AL2" s="118"/>
      <c r="AS2" s="118"/>
      <c r="AT2" s="118"/>
    </row>
    <row r="3" spans="2:48">
      <c r="B3" s="55" t="s">
        <v>113</v>
      </c>
      <c r="C3" s="19" t="s">
        <v>114</v>
      </c>
      <c r="D3" s="47"/>
      <c r="E3" s="47"/>
      <c r="F3" s="47"/>
      <c r="G3" s="47"/>
      <c r="H3" s="119"/>
      <c r="I3" s="47"/>
      <c r="J3" s="47"/>
      <c r="K3" s="47"/>
      <c r="L3" s="47"/>
      <c r="M3" s="119"/>
      <c r="N3" s="47"/>
      <c r="O3" s="47"/>
      <c r="P3" s="47"/>
      <c r="Q3" s="47"/>
      <c r="R3" s="119"/>
      <c r="S3" s="47"/>
      <c r="T3" s="47"/>
      <c r="U3" s="47"/>
      <c r="V3" s="120"/>
      <c r="W3" s="47"/>
      <c r="X3" s="47"/>
      <c r="Y3" s="47"/>
      <c r="Z3" s="120"/>
      <c r="AA3" s="47"/>
      <c r="AB3" s="47"/>
      <c r="AC3" s="47"/>
      <c r="AD3" s="120"/>
      <c r="AE3" s="120"/>
      <c r="AF3" s="249" t="s">
        <v>115</v>
      </c>
      <c r="AG3" s="250"/>
      <c r="AH3" s="250"/>
      <c r="AI3" s="250"/>
      <c r="AJ3" s="250"/>
      <c r="AK3" s="250"/>
      <c r="AL3" s="250"/>
      <c r="AM3" s="250"/>
      <c r="AN3" s="250"/>
      <c r="AO3" s="224"/>
      <c r="AP3" s="224"/>
      <c r="AQ3" s="224"/>
      <c r="AR3" s="224"/>
      <c r="AS3" s="120"/>
      <c r="AT3" s="120"/>
    </row>
    <row r="4" spans="2:48" ht="63" customHeight="1">
      <c r="B4" s="57" t="s">
        <v>116</v>
      </c>
      <c r="C4" s="51" t="s">
        <v>117</v>
      </c>
      <c r="D4" s="51" t="s">
        <v>118</v>
      </c>
      <c r="E4" s="51" t="s">
        <v>119</v>
      </c>
      <c r="F4" s="51" t="s">
        <v>120</v>
      </c>
      <c r="G4" s="50" t="s">
        <v>121</v>
      </c>
      <c r="H4" s="50" t="s">
        <v>122</v>
      </c>
      <c r="I4" s="51" t="s">
        <v>181</v>
      </c>
      <c r="J4" s="51" t="s">
        <v>182</v>
      </c>
      <c r="K4" s="51" t="s">
        <v>183</v>
      </c>
      <c r="L4" s="50" t="s">
        <v>184</v>
      </c>
      <c r="M4" s="50" t="s">
        <v>185</v>
      </c>
      <c r="N4" s="51" t="s">
        <v>186</v>
      </c>
      <c r="O4" s="51" t="s">
        <v>187</v>
      </c>
      <c r="P4" s="51" t="s">
        <v>188</v>
      </c>
      <c r="Q4" s="50" t="s">
        <v>189</v>
      </c>
      <c r="R4" s="50" t="s">
        <v>190</v>
      </c>
      <c r="S4" s="51" t="s">
        <v>133</v>
      </c>
      <c r="T4" s="51" t="s">
        <v>134</v>
      </c>
      <c r="U4" s="51" t="s">
        <v>143</v>
      </c>
      <c r="V4" s="51" t="s">
        <v>146</v>
      </c>
      <c r="W4" s="51" t="s">
        <v>191</v>
      </c>
      <c r="X4" s="51" t="s">
        <v>192</v>
      </c>
      <c r="Y4" s="51" t="s">
        <v>193</v>
      </c>
      <c r="Z4" s="51" t="s">
        <v>194</v>
      </c>
      <c r="AA4" s="51" t="s">
        <v>195</v>
      </c>
      <c r="AB4" s="51" t="s">
        <v>196</v>
      </c>
      <c r="AC4" s="51" t="s">
        <v>197</v>
      </c>
      <c r="AD4" s="51" t="s">
        <v>198</v>
      </c>
      <c r="AE4" s="12"/>
      <c r="AF4" s="51" t="s">
        <v>147</v>
      </c>
      <c r="AG4" s="51" t="s">
        <v>148</v>
      </c>
      <c r="AH4" s="51" t="s">
        <v>199</v>
      </c>
      <c r="AI4" s="51" t="s">
        <v>200</v>
      </c>
      <c r="AJ4" s="51" t="s">
        <v>201</v>
      </c>
      <c r="AK4" s="51" t="s">
        <v>202</v>
      </c>
      <c r="AL4" s="121"/>
      <c r="AM4" s="51" t="s">
        <v>151</v>
      </c>
      <c r="AN4" s="51" t="s">
        <v>152</v>
      </c>
      <c r="AO4" s="51" t="s">
        <v>203</v>
      </c>
      <c r="AP4" s="51" t="s">
        <v>204</v>
      </c>
      <c r="AQ4" s="51" t="s">
        <v>205</v>
      </c>
      <c r="AR4" s="51" t="s">
        <v>206</v>
      </c>
      <c r="AS4" s="75" t="s">
        <v>156</v>
      </c>
      <c r="AT4" s="75" t="s">
        <v>157</v>
      </c>
    </row>
    <row r="5" spans="2:48">
      <c r="B5" s="48" t="s">
        <v>30</v>
      </c>
      <c r="C5" s="122">
        <v>1728384</v>
      </c>
      <c r="D5" s="122">
        <v>725698</v>
      </c>
      <c r="E5" s="122">
        <v>1574994</v>
      </c>
      <c r="F5" s="122">
        <v>15488336</v>
      </c>
      <c r="G5" s="123">
        <v>68581794.099999994</v>
      </c>
      <c r="H5" s="123">
        <v>89545864.079999998</v>
      </c>
      <c r="I5" s="122">
        <v>66607</v>
      </c>
      <c r="J5" s="122">
        <v>80622</v>
      </c>
      <c r="K5" s="122">
        <v>1797373</v>
      </c>
      <c r="L5" s="123">
        <v>7638176.2999999998</v>
      </c>
      <c r="M5" s="123">
        <v>10217248.26</v>
      </c>
      <c r="N5" s="122">
        <v>684224</v>
      </c>
      <c r="O5" s="122">
        <v>1494372</v>
      </c>
      <c r="P5" s="122">
        <v>13690963</v>
      </c>
      <c r="Q5" s="123">
        <v>60943617.799999997</v>
      </c>
      <c r="R5" s="123">
        <v>79328615.819999993</v>
      </c>
      <c r="S5" s="124">
        <f>G5/C5</f>
        <v>39.679720536640005</v>
      </c>
      <c r="T5" s="124">
        <f>H5/C5</f>
        <v>51.809010081093092</v>
      </c>
      <c r="U5" s="125">
        <f>E5/C5</f>
        <v>0.91125236058653636</v>
      </c>
      <c r="V5" s="125">
        <f>F5/C5</f>
        <v>8.9611660371769233</v>
      </c>
      <c r="W5" s="124">
        <f>L5/C5</f>
        <v>4.4192588568281126</v>
      </c>
      <c r="X5" s="124">
        <f>M5/C5</f>
        <v>5.9114457551099751</v>
      </c>
      <c r="Y5" s="125">
        <f>J5/C5</f>
        <v>4.6645884247944899E-2</v>
      </c>
      <c r="Z5" s="125">
        <f>K5/C5</f>
        <v>1.0399153197437607</v>
      </c>
      <c r="AA5" s="124">
        <f>Q5/C5</f>
        <v>35.26046167981189</v>
      </c>
      <c r="AB5" s="124">
        <f>R5/C5</f>
        <v>45.897564325983112</v>
      </c>
      <c r="AC5" s="125">
        <f>O5/C5</f>
        <v>0.86460647633859145</v>
      </c>
      <c r="AD5" s="125">
        <f>P5/C5</f>
        <v>7.9212507174331632</v>
      </c>
      <c r="AE5" s="126"/>
      <c r="AF5" s="127">
        <f>(S5-S8)*C5</f>
        <v>273287.2244645629</v>
      </c>
      <c r="AG5" s="128">
        <f>(S5-S8)/S8</f>
        <v>4.0007787750728921E-3</v>
      </c>
      <c r="AH5" s="127">
        <f>(W5-W8)*C5</f>
        <v>102526.6379368629</v>
      </c>
      <c r="AI5" s="128">
        <f>(W5-W8)/W8</f>
        <v>1.3605547303109733E-2</v>
      </c>
      <c r="AJ5" s="127">
        <f>(AA5-AA8)*C5</f>
        <v>170760.58652770153</v>
      </c>
      <c r="AK5" s="128">
        <f>(AA5-AA8)/AA8</f>
        <v>2.8098166575891525E-3</v>
      </c>
      <c r="AL5" s="129"/>
      <c r="AM5" s="225">
        <f>(T5-T8)*C5</f>
        <v>357013.94413054554</v>
      </c>
      <c r="AN5" s="226">
        <f>(T5-T8)/T8</f>
        <v>4.0028988330567533E-3</v>
      </c>
      <c r="AO5" s="225">
        <f>(X5-X8)*C5</f>
        <v>136004.08633350043</v>
      </c>
      <c r="AP5" s="226">
        <f>(X5-X8)/X8</f>
        <v>1.3490803713371066E-2</v>
      </c>
      <c r="AQ5" s="225">
        <f>(AB5-AB8)*C5</f>
        <v>221009.85779703435</v>
      </c>
      <c r="AR5" s="226">
        <f>(AB5-AB8)/AB8</f>
        <v>2.7937877162232828E-3</v>
      </c>
      <c r="AS5" s="201">
        <v>44.209233949999998</v>
      </c>
      <c r="AT5" s="201">
        <f>(G5/(C5*6))*7</f>
        <v>46.293007292746672</v>
      </c>
      <c r="AV5" s="131"/>
    </row>
    <row r="6" spans="2:48">
      <c r="B6" s="48" t="s">
        <v>31</v>
      </c>
      <c r="C6" s="122">
        <v>1728779</v>
      </c>
      <c r="D6" s="122">
        <v>726654</v>
      </c>
      <c r="E6" s="122">
        <v>1575635</v>
      </c>
      <c r="F6" s="122">
        <v>15504558</v>
      </c>
      <c r="G6" s="123">
        <v>68695555.370000005</v>
      </c>
      <c r="H6" s="123">
        <v>89618956.260000005</v>
      </c>
      <c r="I6" s="122">
        <v>66613</v>
      </c>
      <c r="J6" s="122">
        <v>81701</v>
      </c>
      <c r="K6" s="122">
        <v>1814166</v>
      </c>
      <c r="L6" s="123">
        <v>7729320.0499999998</v>
      </c>
      <c r="M6" s="123">
        <v>10304368.210000001</v>
      </c>
      <c r="N6" s="122">
        <v>685320</v>
      </c>
      <c r="O6" s="122">
        <v>1493934</v>
      </c>
      <c r="P6" s="122">
        <v>13690392</v>
      </c>
      <c r="Q6" s="123">
        <v>60966235.32</v>
      </c>
      <c r="R6" s="123">
        <v>79314588.049999997</v>
      </c>
      <c r="S6" s="124">
        <f>G6/C6</f>
        <v>39.736458720287558</v>
      </c>
      <c r="T6" s="124">
        <f>H6/C6</f>
        <v>51.839452156695565</v>
      </c>
      <c r="U6" s="125">
        <f>E6/C6</f>
        <v>0.91141493504953497</v>
      </c>
      <c r="V6" s="125">
        <f>F6/C6</f>
        <v>8.968502046820328</v>
      </c>
      <c r="W6" s="124">
        <f>L6/C6</f>
        <v>4.4709705809707314</v>
      </c>
      <c r="X6" s="124">
        <f>M6/C6</f>
        <v>5.9604889983045846</v>
      </c>
      <c r="Y6" s="125">
        <f>J6/C6</f>
        <v>4.7259366292626184E-2</v>
      </c>
      <c r="Z6" s="125">
        <f>K6/C6</f>
        <v>1.0493915069537518</v>
      </c>
      <c r="AA6" s="124">
        <f>Q6/C6</f>
        <v>35.265488139316822</v>
      </c>
      <c r="AB6" s="124">
        <f>R6/C6</f>
        <v>45.878963158390981</v>
      </c>
      <c r="AC6" s="125">
        <f>O6/C6</f>
        <v>0.8641555687569088</v>
      </c>
      <c r="AD6" s="125">
        <f>P6/C6</f>
        <v>7.9191105398665762</v>
      </c>
      <c r="AE6" s="126"/>
      <c r="AF6" s="127">
        <f>(S6-S8)*C6</f>
        <v>371437.46114336496</v>
      </c>
      <c r="AG6" s="128">
        <f>(S6-S8)/S8</f>
        <v>5.4364033157201829E-3</v>
      </c>
      <c r="AH6" s="127">
        <f>(W6-W8)*C6</f>
        <v>191948.21183680888</v>
      </c>
      <c r="AI6" s="128">
        <f>(W6-W8)/W8</f>
        <v>2.5466199088777529E-2</v>
      </c>
      <c r="AJ6" s="127">
        <f>(AA6-AA8)*C6</f>
        <v>179489.24930655453</v>
      </c>
      <c r="AK6" s="128">
        <f>(AA6-AA8)/AA8</f>
        <v>2.9527694918529291E-3</v>
      </c>
      <c r="AL6" s="129"/>
      <c r="AM6" s="225">
        <f>(T6-T8)*C6</f>
        <v>409723.15610742645</v>
      </c>
      <c r="AN6" s="226">
        <f>(T6-T8)/T8</f>
        <v>4.5928335201611374E-3</v>
      </c>
      <c r="AO6" s="225">
        <f>(X6-X8)*C6</f>
        <v>220820.09725017499</v>
      </c>
      <c r="AP6" s="226">
        <f>(X6-X8)/X8</f>
        <v>2.1899047317577226E-2</v>
      </c>
      <c r="AQ6" s="225">
        <f>(AB6-AB8)*C6</f>
        <v>188903.05885725145</v>
      </c>
      <c r="AR6" s="226">
        <f>(AB6-AB8)/AB8</f>
        <v>2.3873797601676001E-3</v>
      </c>
      <c r="AS6" s="201">
        <v>44.225044359999998</v>
      </c>
      <c r="AT6" s="201">
        <f>(G6/(C6*6))*7</f>
        <v>46.35920184033548</v>
      </c>
      <c r="AV6" s="131"/>
    </row>
    <row r="7" spans="2:48">
      <c r="B7" s="48" t="s">
        <v>32</v>
      </c>
      <c r="C7" s="122">
        <v>1728126</v>
      </c>
      <c r="D7" s="122">
        <v>727266</v>
      </c>
      <c r="E7" s="122">
        <v>1575828</v>
      </c>
      <c r="F7" s="122">
        <v>15494710</v>
      </c>
      <c r="G7" s="123">
        <v>68633656.530000001</v>
      </c>
      <c r="H7" s="123">
        <v>89600961.439999998</v>
      </c>
      <c r="I7" s="122">
        <v>66109</v>
      </c>
      <c r="J7" s="122">
        <v>79636</v>
      </c>
      <c r="K7" s="122">
        <v>1782150</v>
      </c>
      <c r="L7" s="123">
        <v>7553640.4500000002</v>
      </c>
      <c r="M7" s="123">
        <v>10117638.689999999</v>
      </c>
      <c r="N7" s="122">
        <v>686317</v>
      </c>
      <c r="O7" s="122">
        <v>1496192</v>
      </c>
      <c r="P7" s="122">
        <v>13712560</v>
      </c>
      <c r="Q7" s="123">
        <v>61080016.079999998</v>
      </c>
      <c r="R7" s="123">
        <v>79483322.75</v>
      </c>
      <c r="S7" s="124">
        <f>G7/C7</f>
        <v>39.715655299439973</v>
      </c>
      <c r="T7" s="124">
        <f>H7/C7</f>
        <v>51.848627611644055</v>
      </c>
      <c r="U7" s="125">
        <f>E7/C7</f>
        <v>0.9118710094055642</v>
      </c>
      <c r="V7" s="125">
        <f>F7/C7</f>
        <v>8.9661922799610672</v>
      </c>
      <c r="W7" s="124">
        <f>L7/C7</f>
        <v>4.3710009860392125</v>
      </c>
      <c r="X7" s="124">
        <f>M7/C7</f>
        <v>5.8546880782998461</v>
      </c>
      <c r="Y7" s="125">
        <f>J7/C7</f>
        <v>4.6082287981316181E-2</v>
      </c>
      <c r="Z7" s="125">
        <f>K7/C7</f>
        <v>1.031261609396537</v>
      </c>
      <c r="AA7" s="124">
        <f>Q7/C7</f>
        <v>35.34465431340076</v>
      </c>
      <c r="AB7" s="124">
        <f>R7/C7</f>
        <v>45.993939533344211</v>
      </c>
      <c r="AC7" s="125">
        <f>O7/C7</f>
        <v>0.86578872142424801</v>
      </c>
      <c r="AD7" s="125">
        <f>P7/C7</f>
        <v>7.9349306705645306</v>
      </c>
      <c r="AE7" s="126"/>
      <c r="AF7" s="127">
        <f>(S7-S8)*C7</f>
        <v>335346.22812753147</v>
      </c>
      <c r="AG7" s="128">
        <f>(S7-S8)/S8</f>
        <v>4.9100223218602468E-3</v>
      </c>
      <c r="AH7" s="127">
        <f>(W7-W8)*C7</f>
        <v>19115.652326264539</v>
      </c>
      <c r="AI7" s="128">
        <f>(W7-W8)/W8</f>
        <v>2.537074711356242E-3</v>
      </c>
      <c r="AJ7" s="127">
        <f>(AA7-AA8)*C7</f>
        <v>316230.57580127154</v>
      </c>
      <c r="AK7" s="128">
        <f>(AA7-AA8)/AA8</f>
        <v>5.2042606163735516E-3</v>
      </c>
      <c r="AL7" s="129"/>
      <c r="AM7" s="225">
        <f>(T7-T8)*C7</f>
        <v>425424.73640892777</v>
      </c>
      <c r="AN7" s="226">
        <f>(T7-T8)/T8</f>
        <v>4.7706439695786671E-3</v>
      </c>
      <c r="AO7" s="225">
        <f>(X7-X8)*C7</f>
        <v>37899.367684130302</v>
      </c>
      <c r="AP7" s="226">
        <f>(X7-X8)/X8</f>
        <v>3.7599551409254832E-3</v>
      </c>
      <c r="AQ7" s="225">
        <f>(AB7-AB8)*C7</f>
        <v>387525.36872479902</v>
      </c>
      <c r="AR7" s="226">
        <f>(AB7-AB8)/AB8</f>
        <v>4.8994432265062433E-3</v>
      </c>
      <c r="AS7" s="201">
        <v>44.223767070000001</v>
      </c>
      <c r="AT7" s="201">
        <f>(G7/(C7*6))*7</f>
        <v>46.334931182679966</v>
      </c>
      <c r="AV7" s="131"/>
    </row>
    <row r="8" spans="2:48">
      <c r="B8" s="49" t="s">
        <v>33</v>
      </c>
      <c r="C8" s="132">
        <v>577131</v>
      </c>
      <c r="D8" s="132">
        <v>241703</v>
      </c>
      <c r="E8" s="132">
        <v>524145</v>
      </c>
      <c r="F8" s="132">
        <v>5154707</v>
      </c>
      <c r="G8" s="133">
        <v>22809142.460000001</v>
      </c>
      <c r="H8" s="133">
        <v>29781373.969999999</v>
      </c>
      <c r="I8" s="132">
        <v>21909</v>
      </c>
      <c r="J8" s="132">
        <v>26474</v>
      </c>
      <c r="K8" s="132">
        <v>593398</v>
      </c>
      <c r="L8" s="133">
        <v>2516256.2400000002</v>
      </c>
      <c r="M8" s="133">
        <v>3366264.98</v>
      </c>
      <c r="N8" s="132">
        <v>228149</v>
      </c>
      <c r="O8" s="132">
        <v>497671</v>
      </c>
      <c r="P8" s="132">
        <v>4561309</v>
      </c>
      <c r="Q8" s="133">
        <v>20292886.219999999</v>
      </c>
      <c r="R8" s="133">
        <v>26415108.989999998</v>
      </c>
      <c r="S8" s="134">
        <f>G8/C8</f>
        <v>39.521603344821195</v>
      </c>
      <c r="T8" s="134">
        <f>H8/C8</f>
        <v>51.602450691437468</v>
      </c>
      <c r="U8" s="135">
        <f>E8/C8</f>
        <v>0.90819068807601744</v>
      </c>
      <c r="V8" s="135">
        <f>F8/C8</f>
        <v>8.9316065156784159</v>
      </c>
      <c r="W8" s="134">
        <f>L8/C8</f>
        <v>4.3599394938064329</v>
      </c>
      <c r="X8" s="134">
        <f>M8/C8</f>
        <v>5.8327571729815242</v>
      </c>
      <c r="Y8" s="135">
        <f>J8/C8</f>
        <v>4.5871734493555187E-2</v>
      </c>
      <c r="Z8" s="135">
        <f>K8/C8</f>
        <v>1.0281859751079045</v>
      </c>
      <c r="AA8" s="134">
        <f>Q8/C8</f>
        <v>35.161663851014758</v>
      </c>
      <c r="AB8" s="134">
        <f>R8/C8</f>
        <v>45.769693518455945</v>
      </c>
      <c r="AC8" s="135">
        <f>O8/C8</f>
        <v>0.86231895358246224</v>
      </c>
      <c r="AD8" s="135">
        <f>P8/C8</f>
        <v>7.9034205405705116</v>
      </c>
      <c r="AE8" s="136"/>
      <c r="AF8" s="137"/>
      <c r="AG8" s="137"/>
      <c r="AH8" s="137"/>
      <c r="AI8" s="137"/>
      <c r="AJ8" s="137"/>
      <c r="AK8" s="137"/>
      <c r="AM8" s="137"/>
      <c r="AN8" s="137"/>
      <c r="AO8" s="137"/>
      <c r="AP8" s="137"/>
      <c r="AQ8" s="137"/>
      <c r="AR8" s="137"/>
      <c r="AS8" s="202">
        <v>44.091030320000002</v>
      </c>
      <c r="AT8" s="202">
        <f>G8/C8/6*7</f>
        <v>46.108537235624723</v>
      </c>
    </row>
    <row r="9" spans="2:48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38"/>
      <c r="W9" s="18"/>
      <c r="X9" s="18"/>
      <c r="Y9" s="18"/>
      <c r="Z9" s="138"/>
      <c r="AA9" s="18"/>
      <c r="AB9" s="18"/>
      <c r="AC9" s="1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9"/>
      <c r="AT9" s="139"/>
    </row>
    <row r="10" spans="2:48" s="150" customFormat="1" ht="15.75">
      <c r="B10" s="140" t="s">
        <v>110</v>
      </c>
      <c r="C10" s="141">
        <f>C5</f>
        <v>1728384</v>
      </c>
      <c r="D10" s="141">
        <f>D5</f>
        <v>725698</v>
      </c>
      <c r="E10" s="141"/>
      <c r="F10" s="141"/>
      <c r="G10" s="142"/>
      <c r="H10" s="142"/>
      <c r="I10" s="141">
        <f>I5</f>
        <v>66607</v>
      </c>
      <c r="J10" s="141"/>
      <c r="K10" s="141"/>
      <c r="L10" s="142"/>
      <c r="M10" s="142"/>
      <c r="N10" s="141">
        <f>N5</f>
        <v>684224</v>
      </c>
      <c r="O10" s="141"/>
      <c r="P10" s="141"/>
      <c r="Q10" s="142"/>
      <c r="R10" s="142"/>
      <c r="S10" s="143"/>
      <c r="T10" s="144"/>
      <c r="U10" s="143"/>
      <c r="V10" s="145"/>
      <c r="W10" s="143"/>
      <c r="X10" s="144"/>
      <c r="Y10" s="143"/>
      <c r="Z10" s="145"/>
      <c r="AA10" s="143"/>
      <c r="AB10" s="144"/>
      <c r="AC10" s="143"/>
      <c r="AD10" s="145"/>
      <c r="AE10" s="146"/>
      <c r="AF10" s="147">
        <f>SUMIF(AF5:AF8,"&lt;&gt;#DIV/0!")</f>
        <v>980070.91373545933</v>
      </c>
      <c r="AG10" s="145"/>
      <c r="AH10" s="147">
        <f>SUMIF(AH5:AH8,"&lt;&gt;#DIV/0!")</f>
        <v>313590.5020999363</v>
      </c>
      <c r="AI10" s="145"/>
      <c r="AJ10" s="147">
        <f>SUMIF(AJ5:AJ8,"&lt;&gt;#DIV/0!")</f>
        <v>666480.41163552762</v>
      </c>
      <c r="AK10" s="145"/>
      <c r="AL10" s="148"/>
      <c r="AM10" s="147">
        <f>SUMIF(AM5:AM8, "&lt;&gt;#DIV/0!")</f>
        <v>1192161.8366468998</v>
      </c>
      <c r="AN10" s="148"/>
      <c r="AO10" s="147">
        <f>SUMIF(AO5:AO8, "&lt;&gt;#DIV/0!")</f>
        <v>394723.55126780574</v>
      </c>
      <c r="AP10" s="148"/>
      <c r="AQ10" s="147">
        <f>SUMIF(AQ5:AQ8, "&lt;&gt;#DIV/0!")</f>
        <v>797438.28537908476</v>
      </c>
      <c r="AR10" s="148"/>
      <c r="AS10" s="149"/>
      <c r="AT10" s="149"/>
    </row>
    <row r="11" spans="2:48">
      <c r="S11" s="18"/>
      <c r="W11" s="18"/>
      <c r="AA11" s="18"/>
      <c r="AS11" s="151"/>
      <c r="AT11" s="152"/>
    </row>
    <row r="12" spans="2:48">
      <c r="B12" s="19"/>
      <c r="E12" s="154"/>
      <c r="F12" s="155"/>
      <c r="G12" s="155"/>
      <c r="H12" s="155"/>
      <c r="J12" s="154"/>
      <c r="K12" s="155"/>
      <c r="L12" s="155"/>
      <c r="M12" s="155"/>
      <c r="O12" s="154"/>
      <c r="P12" s="155"/>
      <c r="Q12" s="155"/>
      <c r="R12" s="155"/>
      <c r="S12" s="155"/>
      <c r="T12" s="156"/>
      <c r="W12" s="155"/>
      <c r="X12" s="156"/>
      <c r="AA12" s="155"/>
      <c r="AB12" s="156"/>
      <c r="AS12" s="153"/>
      <c r="AT12" s="155"/>
    </row>
    <row r="13" spans="2:48" ht="15" customHeight="1">
      <c r="E13" s="157"/>
      <c r="F13" s="154"/>
      <c r="G13" s="154"/>
      <c r="H13" s="154"/>
      <c r="J13" s="157"/>
      <c r="K13" s="154"/>
      <c r="L13" s="154"/>
      <c r="M13" s="154"/>
      <c r="O13" s="157"/>
      <c r="P13" s="154"/>
      <c r="Q13" s="154"/>
      <c r="R13" s="154"/>
      <c r="S13" s="154"/>
      <c r="T13" s="154"/>
      <c r="W13" s="154"/>
      <c r="X13" s="154"/>
      <c r="AA13" s="154"/>
      <c r="AB13" s="154"/>
      <c r="AS13" s="158"/>
      <c r="AT13" s="154"/>
    </row>
    <row r="16" spans="2:48" ht="15" customHeight="1">
      <c r="C16" s="159"/>
    </row>
  </sheetData>
  <mergeCells count="1">
    <mergeCell ref="AF3:A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04FA-79FA-43BA-BE67-5A29C65D90B6}">
  <dimension ref="A1:M36"/>
  <sheetViews>
    <sheetView workbookViewId="0">
      <selection activeCell="E34" sqref="E34"/>
    </sheetView>
  </sheetViews>
  <sheetFormatPr defaultColWidth="9.140625" defaultRowHeight="15"/>
  <cols>
    <col min="1" max="1" width="11.140625" style="5" bestFit="1" customWidth="1"/>
    <col min="2" max="2" width="37.42578125" style="7" customWidth="1"/>
    <col min="3" max="3" width="17.28515625" style="5" customWidth="1"/>
    <col min="4" max="4" width="15.28515625" style="5" customWidth="1"/>
    <col min="5" max="5" width="13.85546875" style="5" bestFit="1" customWidth="1"/>
    <col min="6" max="6" width="15.140625" style="5" bestFit="1" customWidth="1"/>
    <col min="7" max="7" width="13.7109375" style="5" customWidth="1"/>
    <col min="8" max="8" width="15" style="5" bestFit="1" customWidth="1"/>
    <col min="9" max="9" width="13.85546875" style="5" bestFit="1" customWidth="1"/>
    <col min="10" max="10" width="10.28515625" style="5" bestFit="1" customWidth="1"/>
    <col min="11" max="11" width="6.7109375" style="5" bestFit="1" customWidth="1"/>
    <col min="12" max="12" width="4.42578125" style="5" bestFit="1" customWidth="1"/>
    <col min="13" max="13" width="11.7109375" style="5" bestFit="1" customWidth="1"/>
    <col min="14" max="16384" width="9.140625" style="5"/>
  </cols>
  <sheetData>
    <row r="1" spans="1:13">
      <c r="A1" s="14"/>
      <c r="B1" s="34"/>
      <c r="C1" s="35"/>
      <c r="D1" s="35"/>
      <c r="E1" s="35"/>
      <c r="F1" s="35"/>
      <c r="G1" s="35"/>
      <c r="H1" s="35"/>
      <c r="I1" s="14"/>
      <c r="J1" s="14"/>
      <c r="K1" s="14"/>
      <c r="L1" s="14"/>
      <c r="M1" s="14"/>
    </row>
    <row r="2" spans="1:13">
      <c r="B2" s="34" t="s">
        <v>17</v>
      </c>
    </row>
    <row r="3" spans="1:13">
      <c r="A3" s="20"/>
      <c r="B3" s="36"/>
      <c r="C3" s="38" t="s">
        <v>207</v>
      </c>
      <c r="D3" s="37" t="s">
        <v>208</v>
      </c>
      <c r="E3" s="37" t="s">
        <v>209</v>
      </c>
      <c r="F3" s="37" t="s">
        <v>210</v>
      </c>
      <c r="G3" s="37" t="s">
        <v>211</v>
      </c>
      <c r="H3" s="37" t="s">
        <v>212</v>
      </c>
    </row>
    <row r="4" spans="1:13">
      <c r="A4" s="20"/>
      <c r="B4" s="39" t="s">
        <v>213</v>
      </c>
      <c r="C4" s="40">
        <f>laborday!$C$2</f>
        <v>39.710613240000001</v>
      </c>
      <c r="D4" s="40">
        <f>laborday!$C$6</f>
        <v>43.565615010000002</v>
      </c>
      <c r="E4" s="40">
        <f>laborday!$C$10</f>
        <v>0.91151274299999996</v>
      </c>
      <c r="F4" s="40">
        <f>laborday!$C$14</f>
        <v>4.4293744630000003</v>
      </c>
      <c r="G4" s="40">
        <f>laborday!$C$18</f>
        <v>9.8356134419999997</v>
      </c>
      <c r="H4" s="40">
        <f>laborday!$C$22</f>
        <v>8.9652869880000008</v>
      </c>
    </row>
    <row r="5" spans="1:13">
      <c r="A5" s="20"/>
      <c r="B5" s="39" t="s">
        <v>33</v>
      </c>
      <c r="C5" s="40">
        <f>laborday!$C$3</f>
        <v>39.521603349999999</v>
      </c>
      <c r="D5" s="40">
        <f>laborday!$C$7</f>
        <v>43.51685595</v>
      </c>
      <c r="E5" s="40">
        <f>laborday!$C$11</f>
        <v>0.90819068800000002</v>
      </c>
      <c r="F5" s="40">
        <f>laborday!$C$15</f>
        <v>4.424915414</v>
      </c>
      <c r="G5" s="40">
        <f>laborday!$C$19</f>
        <v>9.8345057189999991</v>
      </c>
      <c r="H5" s="40">
        <f>laborday!$C$23</f>
        <v>8.9316065160000004</v>
      </c>
    </row>
    <row r="6" spans="1:13">
      <c r="A6" s="20"/>
      <c r="B6" s="36"/>
      <c r="C6" s="36"/>
      <c r="D6" s="36"/>
      <c r="E6" s="36"/>
      <c r="F6" s="36"/>
      <c r="G6" s="36"/>
      <c r="H6" s="36"/>
    </row>
    <row r="7" spans="1:13">
      <c r="A7" s="20"/>
      <c r="B7" s="39" t="s">
        <v>104</v>
      </c>
      <c r="C7" s="219">
        <f>(C4-C5)/C5</f>
        <v>4.7824448903589648E-3</v>
      </c>
      <c r="D7" s="41">
        <f t="shared" ref="D7:G7" si="0">(D4-D5)/D5</f>
        <v>1.1204637590552277E-3</v>
      </c>
      <c r="E7" s="41">
        <f>(E4-E5)/E5</f>
        <v>3.6578826934635282E-3</v>
      </c>
      <c r="F7" s="41">
        <f t="shared" si="0"/>
        <v>1.0077139522017245E-3</v>
      </c>
      <c r="G7" s="41">
        <f t="shared" si="0"/>
        <v>1.1263636746485527E-4</v>
      </c>
      <c r="H7" s="41">
        <f t="shared" ref="H7" si="1">(H4-H5)/H5</f>
        <v>3.7709310122054137E-3</v>
      </c>
    </row>
    <row r="8" spans="1:13">
      <c r="A8" s="42"/>
      <c r="B8" s="38" t="s">
        <v>214</v>
      </c>
      <c r="C8" s="229">
        <f>laborday!J2</f>
        <v>8.9362572449848701E-2</v>
      </c>
      <c r="D8" s="229">
        <f>laborday!J6</f>
        <v>0.41339595374159732</v>
      </c>
      <c r="E8" s="229">
        <f>laborday!J10</f>
        <v>0.18516974925409627</v>
      </c>
      <c r="F8" s="229">
        <f>laborday!J14</f>
        <v>0.31942365576766901</v>
      </c>
      <c r="G8" s="229">
        <f>laborday!J18</f>
        <v>0.93296655872029033</v>
      </c>
      <c r="H8" s="229">
        <f>laborday!J22</f>
        <v>0.16187392277612939</v>
      </c>
    </row>
    <row r="9" spans="1:13" ht="15" customHeight="1">
      <c r="B9" s="215"/>
      <c r="C9" s="215"/>
      <c r="D9" s="215"/>
      <c r="E9" s="215"/>
      <c r="F9" s="215"/>
      <c r="G9" s="215"/>
      <c r="H9" s="215"/>
    </row>
    <row r="10" spans="1:13" ht="15" customHeight="1">
      <c r="B10" s="43"/>
    </row>
    <row r="11" spans="1:13" ht="15" customHeight="1">
      <c r="B11" s="34" t="s">
        <v>17</v>
      </c>
    </row>
    <row r="12" spans="1:13" ht="15" customHeight="1">
      <c r="B12" s="36"/>
      <c r="C12" s="38" t="s">
        <v>207</v>
      </c>
      <c r="D12" s="37" t="s">
        <v>208</v>
      </c>
      <c r="E12" s="37" t="s">
        <v>209</v>
      </c>
      <c r="F12" s="37" t="s">
        <v>210</v>
      </c>
      <c r="G12" s="37" t="s">
        <v>211</v>
      </c>
      <c r="H12" s="37" t="s">
        <v>212</v>
      </c>
    </row>
    <row r="13" spans="1:13" ht="15" customHeight="1">
      <c r="B13" s="39" t="s">
        <v>30</v>
      </c>
      <c r="C13" s="40">
        <v>39.679720539999998</v>
      </c>
      <c r="D13" s="40">
        <v>43.544162139999997</v>
      </c>
      <c r="E13" s="40">
        <v>0.91125236099999996</v>
      </c>
      <c r="F13" s="40">
        <v>4.4279639919999996</v>
      </c>
      <c r="G13" s="40">
        <v>9.8339015889999999</v>
      </c>
      <c r="H13" s="40">
        <v>8.9611660369999999</v>
      </c>
    </row>
    <row r="14" spans="1:13" ht="15" customHeight="1">
      <c r="B14" s="39" t="s">
        <v>33</v>
      </c>
      <c r="C14" s="40">
        <v>39.521603349999999</v>
      </c>
      <c r="D14" s="40">
        <v>43.51685595</v>
      </c>
      <c r="E14" s="40">
        <v>0.90819068800000002</v>
      </c>
      <c r="F14" s="40">
        <v>4.424915414</v>
      </c>
      <c r="G14" s="40">
        <v>9.8345057189999991</v>
      </c>
      <c r="H14" s="40">
        <v>8.9316065160000004</v>
      </c>
    </row>
    <row r="15" spans="1:13" ht="15" customHeight="1">
      <c r="B15" s="36"/>
      <c r="C15" s="36"/>
      <c r="D15" s="36"/>
      <c r="E15" s="36"/>
      <c r="F15" s="36"/>
      <c r="G15" s="36"/>
      <c r="H15" s="36"/>
    </row>
    <row r="16" spans="1:13" ht="15" customHeight="1">
      <c r="B16" s="39" t="s">
        <v>104</v>
      </c>
      <c r="C16" s="219">
        <v>4.0007787285279428E-3</v>
      </c>
      <c r="D16" s="41">
        <v>6.2748535949774527E-4</v>
      </c>
      <c r="E16" s="41">
        <v>3.3711785866713615E-3</v>
      </c>
      <c r="F16" s="41">
        <v>6.889573505414763E-4</v>
      </c>
      <c r="G16" s="41">
        <v>-6.1429625164800716E-5</v>
      </c>
      <c r="H16" s="41">
        <v>3.3095413403005174E-3</v>
      </c>
    </row>
    <row r="17" spans="2:8" ht="15" customHeight="1">
      <c r="B17" s="38" t="s">
        <v>214</v>
      </c>
      <c r="C17" s="229">
        <v>0.18934125593042006</v>
      </c>
      <c r="D17" s="229">
        <v>0.67573915640438864</v>
      </c>
      <c r="E17" s="229">
        <v>0.2645646811050717</v>
      </c>
      <c r="F17" s="229">
        <v>0.53559816960569773</v>
      </c>
      <c r="G17" s="229">
        <v>0.96658052188348997</v>
      </c>
      <c r="H17" s="229">
        <v>0.25820944504637283</v>
      </c>
    </row>
    <row r="18" spans="2:8">
      <c r="B18" s="215"/>
      <c r="C18" s="215"/>
      <c r="D18" s="215"/>
      <c r="E18" s="215"/>
      <c r="F18" s="215"/>
      <c r="G18" s="215"/>
      <c r="H18" s="215"/>
    </row>
    <row r="20" spans="2:8">
      <c r="B20" s="34" t="s">
        <v>17</v>
      </c>
    </row>
    <row r="21" spans="2:8">
      <c r="B21" s="36"/>
      <c r="C21" s="38" t="s">
        <v>207</v>
      </c>
      <c r="D21" s="37" t="s">
        <v>208</v>
      </c>
      <c r="E21" s="37" t="s">
        <v>209</v>
      </c>
      <c r="F21" s="37" t="s">
        <v>210</v>
      </c>
      <c r="G21" s="37" t="s">
        <v>211</v>
      </c>
      <c r="H21" s="37" t="s">
        <v>212</v>
      </c>
    </row>
    <row r="22" spans="2:8">
      <c r="B22" s="39" t="s">
        <v>215</v>
      </c>
      <c r="C22" s="40">
        <v>39.736458720000002</v>
      </c>
      <c r="D22" s="40">
        <v>43.598647759999999</v>
      </c>
      <c r="E22" s="40">
        <v>0.91141493500000004</v>
      </c>
      <c r="F22" s="40">
        <v>4.4306684120000002</v>
      </c>
      <c r="G22" s="40">
        <v>9.8401964920000005</v>
      </c>
      <c r="H22" s="40">
        <v>8.9685020469999994</v>
      </c>
    </row>
    <row r="23" spans="2:8">
      <c r="B23" s="39" t="s">
        <v>33</v>
      </c>
      <c r="C23" s="40">
        <v>39.521603349999999</v>
      </c>
      <c r="D23" s="40">
        <v>43.51685595</v>
      </c>
      <c r="E23" s="40">
        <v>0.90819068800000002</v>
      </c>
      <c r="F23" s="40">
        <v>4.424915414</v>
      </c>
      <c r="G23" s="40">
        <v>9.8345057189999991</v>
      </c>
      <c r="H23" s="40">
        <v>8.9316065160000004</v>
      </c>
    </row>
    <row r="24" spans="2:8">
      <c r="B24" s="36"/>
      <c r="C24" s="36"/>
      <c r="D24" s="36"/>
      <c r="E24" s="36"/>
      <c r="F24" s="36"/>
      <c r="G24" s="36"/>
      <c r="H24" s="36"/>
    </row>
    <row r="25" spans="2:8">
      <c r="B25" s="39" t="s">
        <v>104</v>
      </c>
      <c r="C25" s="219">
        <v>5.4364031766945559E-3</v>
      </c>
      <c r="D25" s="41">
        <v>1.8795431842313179E-3</v>
      </c>
      <c r="E25" s="41">
        <v>3.5501872487818478E-3</v>
      </c>
      <c r="F25" s="41">
        <v>1.3001373951235886E-3</v>
      </c>
      <c r="G25" s="41">
        <v>5.7865368759783169E-4</v>
      </c>
      <c r="H25" s="41">
        <v>4.1308952576341847E-3</v>
      </c>
    </row>
    <row r="26" spans="2:8">
      <c r="B26" s="38" t="s">
        <v>214</v>
      </c>
      <c r="C26" s="229">
        <v>9.7822348133540168E-2</v>
      </c>
      <c r="D26" s="229">
        <v>0.2103642014408128</v>
      </c>
      <c r="E26" s="229">
        <v>0.25420020734588811</v>
      </c>
      <c r="F26" s="229">
        <v>0.23932590286779648</v>
      </c>
      <c r="G26" s="229">
        <v>0.69335284721439649</v>
      </c>
      <c r="H26" s="229">
        <v>0.18395560750132611</v>
      </c>
    </row>
    <row r="27" spans="2:8">
      <c r="B27" s="215"/>
      <c r="C27" s="215"/>
      <c r="D27" s="215"/>
      <c r="E27" s="215"/>
      <c r="F27" s="215"/>
      <c r="G27" s="215"/>
      <c r="H27" s="215"/>
    </row>
    <row r="29" spans="2:8">
      <c r="B29" s="34" t="s">
        <v>17</v>
      </c>
    </row>
    <row r="30" spans="2:8">
      <c r="B30" s="36"/>
      <c r="C30" s="38" t="s">
        <v>207</v>
      </c>
      <c r="D30" s="37" t="s">
        <v>208</v>
      </c>
      <c r="E30" s="37" t="s">
        <v>209</v>
      </c>
      <c r="F30" s="37" t="s">
        <v>210</v>
      </c>
      <c r="G30" s="37" t="s">
        <v>211</v>
      </c>
      <c r="H30" s="37" t="s">
        <v>212</v>
      </c>
    </row>
    <row r="31" spans="2:8">
      <c r="B31" s="39" t="s">
        <v>32</v>
      </c>
      <c r="C31" s="40">
        <v>39.715655300000002</v>
      </c>
      <c r="D31" s="40">
        <v>43.554027810000001</v>
      </c>
      <c r="E31" s="40">
        <v>0.91187100899999995</v>
      </c>
      <c r="F31" s="40">
        <v>4.4294895829999996</v>
      </c>
      <c r="G31" s="40">
        <v>9.8327418980000001</v>
      </c>
      <c r="H31" s="40">
        <v>8.9661922799999996</v>
      </c>
    </row>
    <row r="32" spans="2:8">
      <c r="B32" s="39" t="s">
        <v>33</v>
      </c>
      <c r="C32" s="40">
        <v>39.521603349999999</v>
      </c>
      <c r="D32" s="40">
        <v>43.51685595</v>
      </c>
      <c r="E32" s="40">
        <v>0.90819068800000002</v>
      </c>
      <c r="F32" s="40">
        <v>4.424915414</v>
      </c>
      <c r="G32" s="40">
        <v>9.8345057189999991</v>
      </c>
      <c r="H32" s="40">
        <v>8.9316065160000004</v>
      </c>
    </row>
    <row r="33" spans="2:8">
      <c r="B33" s="36"/>
      <c r="C33" s="36"/>
      <c r="D33" s="36"/>
      <c r="E33" s="36"/>
      <c r="F33" s="36"/>
      <c r="G33" s="36"/>
      <c r="H33" s="36"/>
    </row>
    <row r="34" spans="2:8">
      <c r="B34" s="39" t="s">
        <v>104</v>
      </c>
      <c r="C34" s="219">
        <v>4.9100222043497177E-3</v>
      </c>
      <c r="D34" s="41">
        <v>8.5419452275482767E-4</v>
      </c>
      <c r="E34" s="41">
        <v>4.0523659278038429E-3</v>
      </c>
      <c r="F34" s="41">
        <v>1.033730268725003E-3</v>
      </c>
      <c r="G34" s="41">
        <v>-1.7935024396715745E-4</v>
      </c>
      <c r="H34" s="41">
        <v>3.8722892615166713E-3</v>
      </c>
    </row>
    <row r="35" spans="2:8">
      <c r="B35" s="39" t="s">
        <v>214</v>
      </c>
      <c r="C35" s="230">
        <v>0.10999229652444119</v>
      </c>
      <c r="D35" s="230">
        <v>0.57021003365348211</v>
      </c>
      <c r="E35" s="230">
        <v>0.1771338616856773</v>
      </c>
      <c r="F35" s="230">
        <v>0.34940259413429764</v>
      </c>
      <c r="G35" s="230">
        <v>0.90275705090844438</v>
      </c>
      <c r="H35" s="230">
        <v>0.18765796448506625</v>
      </c>
    </row>
    <row r="36" spans="2:8">
      <c r="B36" s="228"/>
      <c r="C36" s="17"/>
      <c r="D36" s="17"/>
      <c r="E36" s="17"/>
      <c r="F36" s="17"/>
      <c r="G36" s="17"/>
      <c r="H36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EA22-EB58-44DC-A616-80097F06C281}">
  <dimension ref="B4:D4"/>
  <sheetViews>
    <sheetView workbookViewId="0">
      <selection activeCell="A2" sqref="A2"/>
    </sheetView>
  </sheetViews>
  <sheetFormatPr defaultColWidth="8.85546875" defaultRowHeight="15"/>
  <cols>
    <col min="2" max="2" width="67.42578125" customWidth="1"/>
    <col min="4" max="4" width="58.140625" customWidth="1"/>
  </cols>
  <sheetData>
    <row r="4" spans="2:4">
      <c r="B4" s="25"/>
      <c r="D4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4AD5-1C0A-4176-921D-98630ABDF2FD}">
  <dimension ref="A1:R27"/>
  <sheetViews>
    <sheetView topLeftCell="A11" workbookViewId="0">
      <selection activeCell="M26" sqref="M26:R27"/>
    </sheetView>
  </sheetViews>
  <sheetFormatPr defaultColWidth="8.85546875" defaultRowHeight="15"/>
  <cols>
    <col min="1" max="1" width="15.140625" bestFit="1" customWidth="1"/>
    <col min="2" max="2" width="8.42578125" bestFit="1" customWidth="1"/>
    <col min="3" max="3" width="23" bestFit="1" customWidth="1"/>
    <col min="4" max="4" width="20.7109375" bestFit="1" customWidth="1"/>
    <col min="5" max="5" width="9.140625"/>
    <col min="6" max="6" width="8.140625" bestFit="1" customWidth="1"/>
    <col min="7" max="7" width="19.140625" bestFit="1" customWidth="1"/>
    <col min="8" max="8" width="8.7109375" bestFit="1" customWidth="1"/>
    <col min="9" max="9" width="12" bestFit="1" customWidth="1"/>
    <col min="10" max="10" width="18.28515625" bestFit="1" customWidth="1"/>
    <col min="11" max="11" width="9.140625"/>
    <col min="12" max="12" width="10.42578125" bestFit="1" customWidth="1"/>
    <col min="13" max="13" width="14.7109375" bestFit="1" customWidth="1"/>
    <col min="14" max="14" width="14.28515625" bestFit="1" customWidth="1"/>
    <col min="15" max="15" width="9.42578125" bestFit="1" customWidth="1"/>
    <col min="16" max="16" width="25.7109375" bestFit="1" customWidth="1"/>
    <col min="17" max="17" width="23" bestFit="1" customWidth="1"/>
    <col min="18" max="18" width="19.140625" bestFit="1" customWidth="1"/>
    <col min="19" max="19" width="22.28515625" bestFit="1" customWidth="1"/>
    <col min="20" max="20" width="10" bestFit="1" customWidth="1"/>
    <col min="21" max="21" width="11.7109375" bestFit="1" customWidth="1"/>
    <col min="22" max="22" width="17.7109375" bestFit="1" customWidth="1"/>
    <col min="23" max="23" width="12.7109375" bestFit="1" customWidth="1"/>
    <col min="24" max="24" width="6.28515625" bestFit="1" customWidth="1"/>
  </cols>
  <sheetData>
    <row r="1" spans="1:10">
      <c r="A1" t="s">
        <v>216</v>
      </c>
      <c r="B1" t="s">
        <v>217</v>
      </c>
      <c r="C1" t="str">
        <f>M21</f>
        <v>spend_per_hh</v>
      </c>
      <c r="D1" t="str">
        <f>M25</f>
        <v>std_spend_per_hh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>
      <c r="A2" t="s">
        <v>45</v>
      </c>
      <c r="B2" s="191">
        <f>$L$22</f>
        <v>5185289</v>
      </c>
      <c r="C2" s="44">
        <f t="shared" ref="C2:C3" si="0">M22</f>
        <v>39.710613240000001</v>
      </c>
      <c r="D2" s="44">
        <f t="shared" ref="D2:D3" si="1">M26</f>
        <v>87.999472969999999</v>
      </c>
      <c r="E2" s="45">
        <f>(C2-C3)/C3</f>
        <v>4.7824448903589648E-3</v>
      </c>
      <c r="F2" s="44">
        <f>(D2^2)/B2</f>
        <v>1.4934379246745477E-3</v>
      </c>
      <c r="G2" s="44">
        <f>SQRT(F2+F3)</f>
        <v>0.11126266037134522</v>
      </c>
      <c r="H2" s="44">
        <f>(C2-C3)/G2</f>
        <v>1.6987719812664051</v>
      </c>
      <c r="I2">
        <f>((F2+F3)^2)/((F3^2)/(B3-1) + (F2^2)/(B2-1))</f>
        <v>744784.44009089516</v>
      </c>
      <c r="J2" s="46">
        <f>_xlfn.T.DIST.2T(ABS(H2), I2)</f>
        <v>8.9362572449848701E-2</v>
      </c>
    </row>
    <row r="3" spans="1:10">
      <c r="A3" t="s">
        <v>47</v>
      </c>
      <c r="B3" s="191">
        <f>$L$23</f>
        <v>577131</v>
      </c>
      <c r="C3" s="44">
        <f t="shared" si="0"/>
        <v>39.521603349999999</v>
      </c>
      <c r="D3" s="44">
        <f t="shared" si="1"/>
        <v>79.262944689999998</v>
      </c>
      <c r="F3" s="44">
        <f>(D3^2)/B3</f>
        <v>1.0885941668234766E-2</v>
      </c>
    </row>
    <row r="5" spans="1:10">
      <c r="A5" t="s">
        <v>216</v>
      </c>
      <c r="B5" t="s">
        <v>217</v>
      </c>
      <c r="C5" t="str">
        <f>N21</f>
        <v>spend_per_visit</v>
      </c>
      <c r="D5" t="str">
        <f>N25</f>
        <v>std_spend_per_visit</v>
      </c>
      <c r="F5" t="s">
        <v>218</v>
      </c>
      <c r="G5" t="s">
        <v>219</v>
      </c>
      <c r="H5" t="s">
        <v>220</v>
      </c>
      <c r="I5" t="s">
        <v>221</v>
      </c>
      <c r="J5" t="s">
        <v>222</v>
      </c>
    </row>
    <row r="6" spans="1:10">
      <c r="A6" t="s">
        <v>45</v>
      </c>
      <c r="B6" s="191">
        <f>$L$22</f>
        <v>5185289</v>
      </c>
      <c r="C6" s="44">
        <f t="shared" ref="C6:C7" si="2">N22</f>
        <v>43.565615010000002</v>
      </c>
      <c r="D6" s="44">
        <f t="shared" ref="D6:D7" si="3">N26</f>
        <v>43.119472389999999</v>
      </c>
      <c r="E6" s="45">
        <f>(C6-C7)/C7</f>
        <v>1.1204637590552277E-3</v>
      </c>
      <c r="F6" s="44">
        <f>(D6^2)/B6</f>
        <v>3.5856996576120873E-4</v>
      </c>
      <c r="G6" s="44">
        <f>SQRT(F6+F7)</f>
        <v>5.9612565439789406E-2</v>
      </c>
      <c r="H6" s="44">
        <f>(C6-C7)/G6</f>
        <v>0.81793258921644729</v>
      </c>
      <c r="I6">
        <f>((F6+F7)^2)/((F7^2)/(B7-1) + (F6^2)/(B6-1))</f>
        <v>712936.56499225111</v>
      </c>
      <c r="J6" s="46">
        <f>_xlfn.T.DIST.2T(ABS(H6), I6)</f>
        <v>0.41339595374159732</v>
      </c>
    </row>
    <row r="7" spans="1:10">
      <c r="A7" t="s">
        <v>47</v>
      </c>
      <c r="B7" s="191">
        <f>$L$23</f>
        <v>577131</v>
      </c>
      <c r="C7" s="44">
        <f t="shared" si="2"/>
        <v>43.51685595</v>
      </c>
      <c r="D7" s="44">
        <f t="shared" si="3"/>
        <v>42.94163863</v>
      </c>
      <c r="F7" s="44">
        <f>(D7^2)/B7</f>
        <v>3.1950879925519652E-3</v>
      </c>
    </row>
    <row r="9" spans="1:10">
      <c r="A9" t="s">
        <v>216</v>
      </c>
      <c r="B9" t="s">
        <v>217</v>
      </c>
      <c r="C9" t="str">
        <f>O21</f>
        <v>visit_per_hh</v>
      </c>
      <c r="D9" t="str">
        <f>O25</f>
        <v>std_visit_per_hh</v>
      </c>
      <c r="F9" t="s">
        <v>218</v>
      </c>
      <c r="G9" t="s">
        <v>219</v>
      </c>
      <c r="H9" t="s">
        <v>220</v>
      </c>
      <c r="I9" t="s">
        <v>221</v>
      </c>
      <c r="J9" t="s">
        <v>222</v>
      </c>
    </row>
    <row r="10" spans="1:10">
      <c r="A10" t="s">
        <v>45</v>
      </c>
      <c r="B10" s="191">
        <f>$L$22</f>
        <v>5185289</v>
      </c>
      <c r="C10" s="44">
        <f t="shared" ref="C10:C11" si="4">O22</f>
        <v>0.91151274299999996</v>
      </c>
      <c r="D10" s="44">
        <f t="shared" ref="D10:D11" si="5">O26</f>
        <v>1.8835705380000001</v>
      </c>
      <c r="E10" s="45">
        <f>(C10-C11)/C11</f>
        <v>3.6578826934635282E-3</v>
      </c>
      <c r="F10" s="44">
        <f>(D10^2)/B10</f>
        <v>6.8421219562142237E-7</v>
      </c>
      <c r="G10" s="44">
        <f>SQRT(F10+F11)</f>
        <v>2.5072009411567049E-3</v>
      </c>
      <c r="H10" s="44">
        <f>(C10-C11)/G10</f>
        <v>1.3250054853869409</v>
      </c>
      <c r="I10">
        <f>((F10+F11)^2)/((F11^2)/(B11-1) + (F10^2)/(B10-1))</f>
        <v>725517.05215209501</v>
      </c>
      <c r="J10" s="46">
        <f>_xlfn.T.DIST.2T(ABS(H10), I10)</f>
        <v>0.18516974925409627</v>
      </c>
    </row>
    <row r="11" spans="1:10">
      <c r="A11" t="s">
        <v>47</v>
      </c>
      <c r="B11" s="191">
        <f>$L$23</f>
        <v>577131</v>
      </c>
      <c r="C11" s="44">
        <f t="shared" si="4"/>
        <v>0.90819068800000002</v>
      </c>
      <c r="D11" s="44">
        <f t="shared" si="5"/>
        <v>1.798053959</v>
      </c>
      <c r="F11" s="44">
        <f>(D11^2)/B11</f>
        <v>5.601844363715645E-6</v>
      </c>
    </row>
    <row r="13" spans="1:10">
      <c r="A13" t="s">
        <v>216</v>
      </c>
      <c r="B13" t="s">
        <v>217</v>
      </c>
      <c r="C13" t="str">
        <f>P21</f>
        <v>spend_per_unit</v>
      </c>
      <c r="D13" t="str">
        <f>P25</f>
        <v>std_spend_per_unit</v>
      </c>
      <c r="F13" t="s">
        <v>218</v>
      </c>
      <c r="G13" t="s">
        <v>219</v>
      </c>
      <c r="H13" t="s">
        <v>220</v>
      </c>
      <c r="I13" t="s">
        <v>221</v>
      </c>
      <c r="J13" t="s">
        <v>222</v>
      </c>
    </row>
    <row r="14" spans="1:10">
      <c r="A14" t="s">
        <v>45</v>
      </c>
      <c r="B14" s="191">
        <f>$L$22</f>
        <v>5185289</v>
      </c>
      <c r="C14" s="44">
        <f t="shared" ref="C14:C15" si="6">P22</f>
        <v>4.4293744630000003</v>
      </c>
      <c r="D14" s="44">
        <f t="shared" ref="D14:D15" si="7">P26</f>
        <v>3.1994148710000001</v>
      </c>
      <c r="E14" s="45">
        <f>(C14-C15)/C15</f>
        <v>1.0077139522017245E-3</v>
      </c>
      <c r="F14" s="44">
        <f>(D14^2)/B14</f>
        <v>1.9740954683096638E-6</v>
      </c>
      <c r="G14" s="44">
        <f>SQRT(F14+F15)</f>
        <v>4.4785591505145566E-3</v>
      </c>
      <c r="H14" s="44">
        <f>(C14-C15)/G14</f>
        <v>0.99564365460886128</v>
      </c>
      <c r="I14">
        <f>((F14+F15)^2)/((F15^2)/(B15-1) + (F14^2)/(B14-1))</f>
        <v>709073.44963562058</v>
      </c>
      <c r="J14" s="46">
        <f>_xlfn.T.DIST.2T(ABS(H14), I14)</f>
        <v>0.31942365576766901</v>
      </c>
    </row>
    <row r="15" spans="1:10">
      <c r="A15" t="s">
        <v>47</v>
      </c>
      <c r="B15" s="191">
        <f>$L$23</f>
        <v>577131</v>
      </c>
      <c r="C15" s="44">
        <f t="shared" si="6"/>
        <v>4.424915414</v>
      </c>
      <c r="D15" s="44">
        <f t="shared" si="7"/>
        <v>3.2305554879999998</v>
      </c>
      <c r="F15" s="44">
        <f>(D15^2)/B15</f>
        <v>1.8083396596348E-5</v>
      </c>
    </row>
    <row r="17" spans="1:18">
      <c r="A17" t="s">
        <v>216</v>
      </c>
      <c r="B17" t="s">
        <v>217</v>
      </c>
      <c r="C17" t="str">
        <f>Q21</f>
        <v>units_per_visit</v>
      </c>
      <c r="D17" t="str">
        <f>Q25</f>
        <v>std_units_per_visit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8">
      <c r="A18" t="s">
        <v>45</v>
      </c>
      <c r="B18" s="191">
        <f>$L$22</f>
        <v>5185289</v>
      </c>
      <c r="C18" s="44">
        <f t="shared" ref="C18:C19" si="8">Q22</f>
        <v>9.8356134419999997</v>
      </c>
      <c r="D18" s="44">
        <f t="shared" ref="D18:D19" si="9">Q26</f>
        <v>9.4945451290000005</v>
      </c>
      <c r="E18" s="45">
        <f>(C18-C19)/C19</f>
        <v>1.1263636746485527E-4</v>
      </c>
      <c r="F18" s="44">
        <f>(D18^2)/B18</f>
        <v>1.7385026602493639E-5</v>
      </c>
      <c r="G18" s="44">
        <f>SQRT(F18+F19)</f>
        <v>1.3169451934076457E-2</v>
      </c>
      <c r="H18" s="44">
        <f>(C18-C19)/G18</f>
        <v>8.411306754036052E-2</v>
      </c>
      <c r="I18">
        <f>((F18+F19)^2)/((F19^2)/(B19-1) + (F18^2)/(B18-1))</f>
        <v>711902.48597435805</v>
      </c>
      <c r="J18" s="46">
        <f>_xlfn.T.DIST.2T(ABS(H18), I18)</f>
        <v>0.93296655872029033</v>
      </c>
    </row>
    <row r="19" spans="1:18">
      <c r="A19" t="s">
        <v>47</v>
      </c>
      <c r="B19" s="191">
        <f>$L$23</f>
        <v>577131</v>
      </c>
      <c r="C19" s="44">
        <f t="shared" si="8"/>
        <v>9.8345057189999991</v>
      </c>
      <c r="D19" s="44">
        <f t="shared" si="9"/>
        <v>9.4900457320000005</v>
      </c>
      <c r="F19" s="44">
        <f>(D19^2)/B19</f>
        <v>1.5604943764145648E-4</v>
      </c>
    </row>
    <row r="21" spans="1:18">
      <c r="A21" t="s">
        <v>216</v>
      </c>
      <c r="B21" t="s">
        <v>217</v>
      </c>
      <c r="C21" t="str">
        <f>R21</f>
        <v>units_per_hh</v>
      </c>
      <c r="D21" t="str">
        <f>R25</f>
        <v>std_units_per_hh</v>
      </c>
      <c r="F21" t="s">
        <v>218</v>
      </c>
      <c r="G21" t="s">
        <v>219</v>
      </c>
      <c r="H21" t="s">
        <v>220</v>
      </c>
      <c r="I21" t="s">
        <v>221</v>
      </c>
      <c r="J21" t="s">
        <v>222</v>
      </c>
      <c r="M21" s="191" t="s">
        <v>223</v>
      </c>
      <c r="N21" s="191" t="s">
        <v>224</v>
      </c>
      <c r="O21" s="191" t="s">
        <v>225</v>
      </c>
      <c r="P21" s="191" t="s">
        <v>226</v>
      </c>
      <c r="Q21" s="191" t="s">
        <v>227</v>
      </c>
      <c r="R21" t="s">
        <v>228</v>
      </c>
    </row>
    <row r="22" spans="1:18">
      <c r="A22" t="s">
        <v>45</v>
      </c>
      <c r="B22" s="191">
        <f>$L$22</f>
        <v>5185289</v>
      </c>
      <c r="C22">
        <f t="shared" ref="C22:C23" si="10">R22</f>
        <v>8.9652869880000008</v>
      </c>
      <c r="D22">
        <f t="shared" ref="D22:D23" si="11">R26</f>
        <v>18.69590659</v>
      </c>
      <c r="E22" s="45">
        <f>(C22-C23)/C23</f>
        <v>3.7709310122054137E-3</v>
      </c>
      <c r="F22" s="44">
        <f>(D22^2)/B22</f>
        <v>6.7409342704332473E-5</v>
      </c>
      <c r="G22" s="44">
        <f>SQRT(F22+F23)</f>
        <v>2.4078149144285459E-2</v>
      </c>
      <c r="H22" s="44">
        <f>(C22-C23)/G22</f>
        <v>1.3987982131921399</v>
      </c>
      <c r="I22">
        <f>((F22+F23)^2)/((F23^2)/(B23-1) + (F22^2)/(B22-1))</f>
        <v>737564.73894832877</v>
      </c>
      <c r="J22" s="46">
        <f>_xlfn.T.DIST.2T(ABS(H22), I22)</f>
        <v>0.16187392277612939</v>
      </c>
      <c r="L22" s="191">
        <v>5185289</v>
      </c>
      <c r="M22" s="191">
        <v>39.710613240000001</v>
      </c>
      <c r="N22" s="191">
        <v>43.565615010000002</v>
      </c>
      <c r="O22" s="191">
        <v>0.91151274299999996</v>
      </c>
      <c r="P22" s="191">
        <v>4.4293744630000003</v>
      </c>
      <c r="Q22" s="191">
        <v>9.8356134419999997</v>
      </c>
      <c r="R22">
        <v>8.9652869880000008</v>
      </c>
    </row>
    <row r="23" spans="1:18">
      <c r="A23" t="s">
        <v>47</v>
      </c>
      <c r="B23" s="191">
        <f>$L$23</f>
        <v>577131</v>
      </c>
      <c r="C23">
        <f t="shared" si="10"/>
        <v>8.9316065160000004</v>
      </c>
      <c r="D23">
        <f t="shared" si="11"/>
        <v>17.195693339999998</v>
      </c>
      <c r="F23" s="44">
        <f>(D23^2)/B23</f>
        <v>5.1234792351012213E-4</v>
      </c>
      <c r="L23" s="191">
        <v>577131</v>
      </c>
      <c r="M23" s="191">
        <v>39.521603349999999</v>
      </c>
      <c r="N23" s="191">
        <v>43.51685595</v>
      </c>
      <c r="O23" s="191">
        <v>0.90819068800000002</v>
      </c>
      <c r="P23" s="191">
        <v>4.424915414</v>
      </c>
      <c r="Q23" s="191">
        <v>9.8345057189999991</v>
      </c>
      <c r="R23">
        <v>8.9316065160000004</v>
      </c>
    </row>
    <row r="25" spans="1:18">
      <c r="M25" s="191" t="s">
        <v>229</v>
      </c>
      <c r="N25" s="191" t="s">
        <v>230</v>
      </c>
      <c r="O25" s="191" t="s">
        <v>231</v>
      </c>
      <c r="P25" s="191" t="s">
        <v>232</v>
      </c>
      <c r="Q25" s="191" t="s">
        <v>233</v>
      </c>
      <c r="R25" t="s">
        <v>234</v>
      </c>
    </row>
    <row r="26" spans="1:18">
      <c r="M26" s="191">
        <v>87.999472969999999</v>
      </c>
      <c r="N26" s="191">
        <v>43.119472389999999</v>
      </c>
      <c r="O26" s="191">
        <v>1.8835705380000001</v>
      </c>
      <c r="P26" s="191">
        <v>3.1994148710000001</v>
      </c>
      <c r="Q26" s="191">
        <v>9.4945451290000005</v>
      </c>
      <c r="R26">
        <v>18.69590659</v>
      </c>
    </row>
    <row r="27" spans="1:18">
      <c r="M27" s="191">
        <v>79.262944689999998</v>
      </c>
      <c r="N27" s="191">
        <v>42.94163863</v>
      </c>
      <c r="O27" s="191">
        <v>1.798053959</v>
      </c>
      <c r="P27" s="191">
        <v>3.2305554879999998</v>
      </c>
      <c r="Q27" s="191">
        <v>9.4900457320000005</v>
      </c>
      <c r="R27">
        <v>17.195693339999998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9C96-BE00-49F2-BFCB-97B195F8E418}">
  <dimension ref="A2:O19"/>
  <sheetViews>
    <sheetView zoomScaleNormal="100" workbookViewId="0">
      <selection activeCell="A3" sqref="A3"/>
    </sheetView>
  </sheetViews>
  <sheetFormatPr defaultColWidth="8.85546875" defaultRowHeight="15"/>
  <cols>
    <col min="2" max="2" width="6.85546875" bestFit="1" customWidth="1"/>
    <col min="3" max="3" width="7.140625" customWidth="1"/>
    <col min="4" max="5" width="7.42578125" bestFit="1" customWidth="1"/>
    <col min="6" max="6" width="7.85546875" customWidth="1"/>
    <col min="7" max="8" width="8.42578125" bestFit="1" customWidth="1"/>
    <col min="9" max="9" width="9.140625" customWidth="1"/>
    <col min="10" max="10" width="7.85546875" customWidth="1"/>
    <col min="11" max="18" width="9.140625"/>
  </cols>
  <sheetData>
    <row r="2" spans="1:15" ht="18.75">
      <c r="B2" s="240" t="s">
        <v>17</v>
      </c>
      <c r="C2" s="240"/>
      <c r="D2" s="240"/>
      <c r="E2" s="240"/>
      <c r="F2" s="240"/>
      <c r="G2" s="240"/>
    </row>
    <row r="3" spans="1:15" ht="55.5" customHeight="1">
      <c r="A3" s="4">
        <v>45895</v>
      </c>
      <c r="B3" s="4">
        <v>45896</v>
      </c>
      <c r="C3" s="4">
        <v>45897</v>
      </c>
      <c r="D3" s="4">
        <v>45898</v>
      </c>
      <c r="E3" s="4">
        <v>45899</v>
      </c>
      <c r="F3" s="4">
        <v>45900</v>
      </c>
      <c r="G3" s="4">
        <v>45901</v>
      </c>
      <c r="H3" s="4"/>
      <c r="I3" s="4"/>
      <c r="J3" s="4"/>
      <c r="K3" s="4"/>
      <c r="L3" s="4"/>
      <c r="M3" s="4"/>
      <c r="N3" s="4"/>
      <c r="O3" s="4"/>
    </row>
    <row r="5" spans="1:15">
      <c r="A5" s="33" t="s">
        <v>18</v>
      </c>
      <c r="B5" s="33" t="s">
        <v>18</v>
      </c>
      <c r="C5" s="33" t="s">
        <v>19</v>
      </c>
      <c r="D5" s="33" t="s">
        <v>20</v>
      </c>
    </row>
    <row r="7" spans="1:15" ht="15.75" customHeight="1">
      <c r="B7" s="237" t="s">
        <v>21</v>
      </c>
      <c r="C7" s="238"/>
      <c r="D7" s="238"/>
      <c r="E7" s="238"/>
      <c r="F7" s="238"/>
      <c r="G7" s="239"/>
    </row>
    <row r="9" spans="1:15">
      <c r="B9" s="237" t="s">
        <v>22</v>
      </c>
      <c r="C9" s="238"/>
      <c r="D9" s="238"/>
      <c r="E9" s="238"/>
      <c r="F9" s="238"/>
      <c r="G9" s="239"/>
    </row>
    <row r="11" spans="1:15">
      <c r="B11" s="237" t="s">
        <v>23</v>
      </c>
      <c r="C11" s="238"/>
      <c r="D11" s="238"/>
      <c r="E11" s="238"/>
      <c r="F11" s="238"/>
      <c r="G11" s="239"/>
    </row>
    <row r="13" spans="1:15">
      <c r="B13" s="237" t="s">
        <v>24</v>
      </c>
      <c r="C13" s="238"/>
      <c r="D13" s="238"/>
      <c r="E13" s="238"/>
      <c r="F13" s="238"/>
      <c r="G13" s="239"/>
    </row>
    <row r="15" spans="1:15">
      <c r="B15" s="237" t="s">
        <v>25</v>
      </c>
      <c r="C15" s="238"/>
      <c r="D15" s="238"/>
      <c r="E15" s="238"/>
      <c r="F15" s="238"/>
      <c r="G15" s="239"/>
    </row>
    <row r="17" spans="2:7">
      <c r="B17" s="237" t="s">
        <v>26</v>
      </c>
      <c r="C17" s="238"/>
      <c r="D17" s="238"/>
      <c r="E17" s="238"/>
      <c r="F17" s="238"/>
      <c r="G17" s="239"/>
    </row>
    <row r="19" spans="2:7">
      <c r="B19" s="237" t="s">
        <v>27</v>
      </c>
      <c r="C19" s="238"/>
      <c r="D19" s="238"/>
      <c r="E19" s="238"/>
      <c r="F19" s="238"/>
      <c r="G19" s="239"/>
    </row>
  </sheetData>
  <mergeCells count="8">
    <mergeCell ref="B15:G15"/>
    <mergeCell ref="B17:G17"/>
    <mergeCell ref="B19:G19"/>
    <mergeCell ref="B2:G2"/>
    <mergeCell ref="B7:G7"/>
    <mergeCell ref="B9:G9"/>
    <mergeCell ref="B11:G11"/>
    <mergeCell ref="B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F6C1-5722-424C-AEF7-B74141E4D71C}">
  <dimension ref="A2:AD86"/>
  <sheetViews>
    <sheetView zoomScaleNormal="100" workbookViewId="0">
      <selection activeCell="C3" sqref="C3"/>
    </sheetView>
  </sheetViews>
  <sheetFormatPr defaultColWidth="8.85546875" defaultRowHeight="15"/>
  <cols>
    <col min="1" max="1" width="8.85546875" style="5"/>
    <col min="2" max="2" width="31.28515625" style="5" customWidth="1"/>
    <col min="3" max="3" width="13.42578125" style="5" customWidth="1"/>
    <col min="4" max="4" width="12.28515625" style="5" bestFit="1" customWidth="1"/>
    <col min="5" max="14" width="12" style="5" bestFit="1" customWidth="1"/>
    <col min="15" max="15" width="16.28515625" style="5" bestFit="1" customWidth="1"/>
    <col min="16" max="16" width="12" style="5" bestFit="1" customWidth="1"/>
    <col min="17" max="18" width="9.140625" style="5"/>
    <col min="19" max="19" width="7" style="5" bestFit="1" customWidth="1"/>
    <col min="20" max="16384" width="8.85546875" style="5"/>
  </cols>
  <sheetData>
    <row r="2" spans="1:3">
      <c r="A2" s="20"/>
      <c r="B2" s="5" t="s">
        <v>28</v>
      </c>
      <c r="C2" s="96" t="s">
        <v>29</v>
      </c>
    </row>
    <row r="3" spans="1:3">
      <c r="A3" s="20"/>
    </row>
    <row r="4" spans="1:3">
      <c r="A4" s="20"/>
    </row>
    <row r="5" spans="1:3">
      <c r="A5" s="20"/>
    </row>
    <row r="6" spans="1:3">
      <c r="A6" s="20"/>
    </row>
    <row r="7" spans="1:3">
      <c r="A7" s="20"/>
    </row>
    <row r="8" spans="1:3">
      <c r="A8" s="20"/>
    </row>
    <row r="9" spans="1:3">
      <c r="A9" s="20"/>
    </row>
    <row r="10" spans="1:3">
      <c r="A10" s="20"/>
    </row>
    <row r="11" spans="1:3">
      <c r="A11" s="20"/>
    </row>
    <row r="12" spans="1:3">
      <c r="A12" s="20"/>
    </row>
    <row r="13" spans="1:3">
      <c r="A13" s="20"/>
    </row>
    <row r="14" spans="1:3">
      <c r="A14" s="20"/>
    </row>
    <row r="15" spans="1:3">
      <c r="A15" s="20"/>
    </row>
    <row r="16" spans="1:3">
      <c r="A16" s="20"/>
    </row>
    <row r="17" spans="1:1">
      <c r="A17" s="20"/>
    </row>
    <row r="58" spans="2:15">
      <c r="C58" s="5" t="s">
        <v>30</v>
      </c>
      <c r="D58" s="5" t="s">
        <v>31</v>
      </c>
      <c r="E58" s="5" t="s">
        <v>32</v>
      </c>
      <c r="F58" s="5" t="s">
        <v>33</v>
      </c>
      <c r="N58" s="24"/>
      <c r="O58" s="24"/>
    </row>
    <row r="59" spans="2:15">
      <c r="B59" s="5" t="s">
        <v>34</v>
      </c>
      <c r="C59" s="23">
        <v>0.84051113600000005</v>
      </c>
      <c r="D59" s="23">
        <v>0.84032372</v>
      </c>
      <c r="E59" s="23">
        <v>0.84040862800000005</v>
      </c>
      <c r="F59" s="23">
        <v>1.07428E-4</v>
      </c>
      <c r="H59" s="24"/>
      <c r="I59" s="23"/>
      <c r="J59" s="24"/>
      <c r="K59" s="24"/>
      <c r="M59" s="24"/>
      <c r="N59" s="24"/>
      <c r="O59" s="24"/>
    </row>
    <row r="60" spans="2:15">
      <c r="B60" s="5" t="s">
        <v>35</v>
      </c>
      <c r="C60" s="24">
        <v>5.3196512000000001E-2</v>
      </c>
      <c r="D60" s="24">
        <v>5.3438871999999998E-2</v>
      </c>
      <c r="E60" s="24">
        <v>5.3419715999999999E-2</v>
      </c>
      <c r="F60" s="24">
        <v>2.16589E-4</v>
      </c>
      <c r="H60" s="24"/>
      <c r="I60" s="24"/>
      <c r="J60" s="24"/>
      <c r="K60" s="24"/>
      <c r="M60" s="24"/>
      <c r="N60" s="24"/>
      <c r="O60" s="24"/>
    </row>
    <row r="61" spans="2:15">
      <c r="B61" s="5" t="s">
        <v>36</v>
      </c>
      <c r="C61" s="23">
        <v>0.10629235200000001</v>
      </c>
      <c r="D61" s="23">
        <v>0.10623740800000001</v>
      </c>
      <c r="E61" s="23">
        <v>0.106171656</v>
      </c>
      <c r="F61" s="23">
        <v>0.99967598300000005</v>
      </c>
      <c r="H61" s="24"/>
      <c r="I61" s="23"/>
      <c r="J61" s="24"/>
      <c r="K61" s="24"/>
      <c r="M61" s="24"/>
      <c r="N61" s="24"/>
      <c r="O61" s="24"/>
    </row>
    <row r="65" spans="1:30">
      <c r="A65" s="20"/>
    </row>
    <row r="66" spans="1:30">
      <c r="A66" s="20"/>
      <c r="C66" s="5" t="s">
        <v>37</v>
      </c>
      <c r="G66" s="5" t="s">
        <v>38</v>
      </c>
      <c r="K66" s="5" t="s">
        <v>39</v>
      </c>
      <c r="O66" s="5" t="s">
        <v>40</v>
      </c>
      <c r="S66" s="5" t="s">
        <v>41</v>
      </c>
      <c r="W66" s="5" t="s">
        <v>42</v>
      </c>
      <c r="AA66" s="5" t="s">
        <v>43</v>
      </c>
    </row>
    <row r="67" spans="1:30">
      <c r="A67" s="20"/>
      <c r="C67" s="5" t="s">
        <v>30</v>
      </c>
      <c r="D67" s="5" t="s">
        <v>31</v>
      </c>
      <c r="E67" s="5" t="s">
        <v>32</v>
      </c>
      <c r="F67" s="5" t="s">
        <v>33</v>
      </c>
      <c r="G67" s="5" t="s">
        <v>30</v>
      </c>
      <c r="H67" s="5" t="s">
        <v>31</v>
      </c>
      <c r="I67" s="5" t="s">
        <v>32</v>
      </c>
      <c r="J67" s="5" t="s">
        <v>33</v>
      </c>
      <c r="K67" s="5" t="s">
        <v>30</v>
      </c>
      <c r="L67" s="5" t="s">
        <v>31</v>
      </c>
      <c r="M67" s="5" t="s">
        <v>32</v>
      </c>
      <c r="N67" s="5" t="s">
        <v>33</v>
      </c>
      <c r="O67" s="5" t="s">
        <v>30</v>
      </c>
      <c r="P67" s="5" t="s">
        <v>31</v>
      </c>
      <c r="Q67" s="5" t="s">
        <v>32</v>
      </c>
      <c r="R67" s="5" t="s">
        <v>33</v>
      </c>
      <c r="S67" s="5" t="s">
        <v>30</v>
      </c>
      <c r="T67" s="5" t="s">
        <v>31</v>
      </c>
      <c r="U67" s="5" t="s">
        <v>32</v>
      </c>
      <c r="V67" s="5" t="s">
        <v>33</v>
      </c>
      <c r="W67" s="5" t="s">
        <v>30</v>
      </c>
      <c r="X67" s="5" t="s">
        <v>31</v>
      </c>
      <c r="Y67" s="5" t="s">
        <v>32</v>
      </c>
      <c r="Z67" s="5" t="s">
        <v>33</v>
      </c>
      <c r="AA67" s="5" t="s">
        <v>30</v>
      </c>
      <c r="AB67" s="5" t="s">
        <v>31</v>
      </c>
      <c r="AC67" s="5" t="s">
        <v>32</v>
      </c>
      <c r="AD67" s="5" t="s">
        <v>33</v>
      </c>
    </row>
    <row r="68" spans="1:30">
      <c r="A68" s="20"/>
      <c r="B68" s="5" t="s">
        <v>34</v>
      </c>
      <c r="C68" s="23">
        <v>0.94113001021190001</v>
      </c>
      <c r="D68" s="23">
        <v>0.94109511121755995</v>
      </c>
      <c r="E68" s="23">
        <v>0.94179972363554998</v>
      </c>
      <c r="F68" s="23">
        <v>1.03748969E-5</v>
      </c>
      <c r="G68" s="23">
        <v>0.91432160027424003</v>
      </c>
      <c r="H68" s="23">
        <v>0.91382513384337005</v>
      </c>
      <c r="I68" s="23">
        <v>0.91343173701322</v>
      </c>
      <c r="J68" s="23">
        <v>3.7472689396000002E-4</v>
      </c>
      <c r="K68" s="23">
        <v>0.88565939007439998</v>
      </c>
      <c r="L68" s="23">
        <v>0.88391954720031995</v>
      </c>
      <c r="M68" s="23">
        <v>0.88506191163613002</v>
      </c>
      <c r="N68" s="23"/>
      <c r="O68" s="23">
        <v>0.90081596493682004</v>
      </c>
      <c r="P68" s="23">
        <v>0.90074556448108001</v>
      </c>
      <c r="Q68" s="23">
        <v>0.90056076393205997</v>
      </c>
      <c r="R68" s="23">
        <v>6.4660049800000003E-6</v>
      </c>
      <c r="S68" s="23">
        <v>0.84072701651836002</v>
      </c>
      <c r="T68" s="23">
        <v>0.84075792224763002</v>
      </c>
      <c r="U68" s="23">
        <v>0.84057688306283995</v>
      </c>
      <c r="V68" s="23"/>
      <c r="W68" s="23">
        <v>0.85051977021591996</v>
      </c>
      <c r="X68" s="23">
        <v>0.84942776008948995</v>
      </c>
      <c r="Y68" s="23">
        <v>0.84876851532897002</v>
      </c>
      <c r="Z68" s="23"/>
      <c r="AA68" s="23">
        <v>0.81863095027740995</v>
      </c>
      <c r="AB68" s="23">
        <v>0.81747555003599004</v>
      </c>
      <c r="AC68" s="23">
        <v>0.81772092825929998</v>
      </c>
      <c r="AD68" s="23"/>
    </row>
    <row r="69" spans="1:30">
      <c r="A69" s="20"/>
      <c r="B69" s="5" t="s">
        <v>35</v>
      </c>
      <c r="C69" s="24">
        <v>1.242580418688E-2</v>
      </c>
      <c r="D69" s="24">
        <v>1.231226736122E-2</v>
      </c>
      <c r="E69" s="24">
        <v>1.217680934847E-2</v>
      </c>
      <c r="F69" s="24">
        <v>1.0893641743999999E-4</v>
      </c>
      <c r="G69" s="24">
        <v>1.3571647339500001E-3</v>
      </c>
      <c r="H69" s="24">
        <v>1.37643343298E-3</v>
      </c>
      <c r="I69" s="24">
        <v>1.44149308336E-3</v>
      </c>
      <c r="J69" s="24">
        <v>3.1756516440000003E-5</v>
      </c>
      <c r="K69" s="24">
        <v>1.1926661761100001E-2</v>
      </c>
      <c r="L69" s="24">
        <v>1.20982413584E-2</v>
      </c>
      <c r="M69" s="24">
        <v>1.2290832198119999E-2</v>
      </c>
      <c r="N69" s="24">
        <v>4.1519618019999997E-5</v>
      </c>
      <c r="O69" s="24">
        <v>9.4191883868759999E-2</v>
      </c>
      <c r="P69" s="24">
        <v>9.4601641359270003E-2</v>
      </c>
      <c r="Q69" s="24">
        <v>9.4291646979830002E-2</v>
      </c>
      <c r="R69" s="24">
        <v>6.401344929E-4</v>
      </c>
      <c r="S69" s="24">
        <v>0.15208371389056</v>
      </c>
      <c r="T69" s="24">
        <v>0.15248611564848</v>
      </c>
      <c r="U69" s="24">
        <v>0.15240064502705</v>
      </c>
      <c r="V69" s="24">
        <v>1.2283251786199999E-4</v>
      </c>
      <c r="W69" s="24">
        <v>0.14253847677612999</v>
      </c>
      <c r="X69" s="24">
        <v>0.14305137251527</v>
      </c>
      <c r="Y69" s="24">
        <v>0.14446262487082001</v>
      </c>
      <c r="Z69" s="24">
        <v>3.7505274179200002E-4</v>
      </c>
      <c r="AA69" s="24">
        <v>0.18062692158179</v>
      </c>
      <c r="AB69" s="24">
        <v>0.18175531689693999</v>
      </c>
      <c r="AC69" s="24">
        <v>0.18149420898561999</v>
      </c>
      <c r="AD69" s="24">
        <v>7.2014181254200004E-4</v>
      </c>
    </row>
    <row r="70" spans="1:30">
      <c r="A70" s="20"/>
      <c r="B70" s="5" t="s">
        <v>36</v>
      </c>
      <c r="C70" s="23">
        <v>4.6444185601230002E-2</v>
      </c>
      <c r="D70" s="23">
        <v>4.6592621421230003E-2</v>
      </c>
      <c r="E70" s="23">
        <v>4.6023467015980001E-2</v>
      </c>
      <c r="F70" s="23">
        <v>0.99988068868566005</v>
      </c>
      <c r="G70" s="23">
        <v>8.4321234991810004E-2</v>
      </c>
      <c r="H70" s="23">
        <v>8.4798432723649994E-2</v>
      </c>
      <c r="I70" s="23">
        <v>8.5126769903419996E-2</v>
      </c>
      <c r="J70" s="23">
        <v>0.99959351658960005</v>
      </c>
      <c r="K70" s="23">
        <v>0.1024139481645</v>
      </c>
      <c r="L70" s="23">
        <v>0.10398221144128</v>
      </c>
      <c r="M70" s="23">
        <v>0.10264725616575</v>
      </c>
      <c r="N70" s="23">
        <v>0.99995848038197999</v>
      </c>
      <c r="O70" s="23">
        <v>4.9921511944200003E-3</v>
      </c>
      <c r="P70" s="23">
        <v>4.65279415964E-3</v>
      </c>
      <c r="Q70" s="23">
        <v>5.1475890881100004E-3</v>
      </c>
      <c r="R70" s="23">
        <v>0.99935339950211999</v>
      </c>
      <c r="S70" s="23">
        <v>7.1892695910899997E-3</v>
      </c>
      <c r="T70" s="23">
        <v>6.7559621038899998E-3</v>
      </c>
      <c r="U70" s="23">
        <v>7.0224719101100001E-3</v>
      </c>
      <c r="V70" s="23">
        <v>0.99987716748213795</v>
      </c>
      <c r="W70" s="23">
        <v>6.9417530079500002E-3</v>
      </c>
      <c r="X70" s="23">
        <v>7.5208673952300003E-3</v>
      </c>
      <c r="Y70" s="23">
        <v>6.7688598002100002E-3</v>
      </c>
      <c r="Z70" s="23">
        <v>0.99962494725820805</v>
      </c>
      <c r="AA70" s="23">
        <v>7.4212814078999999E-4</v>
      </c>
      <c r="AB70" s="23">
        <v>7.6913306708000005E-4</v>
      </c>
      <c r="AC70" s="23">
        <v>7.8486275508000004E-4</v>
      </c>
      <c r="AD70" s="23">
        <v>0.99927985818745801</v>
      </c>
    </row>
    <row r="71" spans="1:30">
      <c r="A71" s="20"/>
    </row>
    <row r="72" spans="1:30">
      <c r="A72" s="20"/>
    </row>
    <row r="73" spans="1:30">
      <c r="A73" s="20"/>
    </row>
    <row r="74" spans="1:30">
      <c r="A74" s="20"/>
    </row>
    <row r="75" spans="1:30">
      <c r="A75" s="20"/>
    </row>
    <row r="76" spans="1:30">
      <c r="A76" s="2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30">
      <c r="A77" s="2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30">
      <c r="A78" s="2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30">
      <c r="A79" s="20"/>
    </row>
    <row r="80" spans="1:30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1C3-7BD1-4753-8CEB-648FCE22E6F5}">
  <dimension ref="A2:W86"/>
  <sheetViews>
    <sheetView topLeftCell="A55" zoomScaleNormal="100" workbookViewId="0">
      <selection activeCell="C58" sqref="C58:D58"/>
    </sheetView>
  </sheetViews>
  <sheetFormatPr defaultColWidth="8.85546875" defaultRowHeight="15"/>
  <cols>
    <col min="1" max="1" width="8.85546875" style="5"/>
    <col min="2" max="2" width="13.7109375" style="5" customWidth="1"/>
    <col min="3" max="3" width="13.42578125" style="5" customWidth="1"/>
    <col min="4" max="4" width="12.28515625" style="5" bestFit="1" customWidth="1"/>
    <col min="5" max="14" width="12" style="5" bestFit="1" customWidth="1"/>
    <col min="15" max="15" width="16.28515625" style="5" bestFit="1" customWidth="1"/>
    <col min="16" max="16" width="12" style="5" bestFit="1" customWidth="1"/>
    <col min="17" max="18" width="8.85546875" style="5"/>
    <col min="19" max="19" width="7" style="5" bestFit="1" customWidth="1"/>
    <col min="20" max="16384" width="8.85546875" style="5"/>
  </cols>
  <sheetData>
    <row r="2" spans="1:3">
      <c r="A2" s="20"/>
      <c r="B2" s="5" t="s">
        <v>28</v>
      </c>
      <c r="C2" s="96" t="s">
        <v>44</v>
      </c>
    </row>
    <row r="3" spans="1:3">
      <c r="A3" s="20"/>
    </row>
    <row r="4" spans="1:3">
      <c r="A4" s="20"/>
    </row>
    <row r="5" spans="1:3">
      <c r="A5" s="20"/>
    </row>
    <row r="6" spans="1:3">
      <c r="A6" s="20"/>
    </row>
    <row r="7" spans="1:3">
      <c r="A7" s="20"/>
    </row>
    <row r="8" spans="1:3">
      <c r="A8" s="20"/>
    </row>
    <row r="9" spans="1:3">
      <c r="A9" s="20"/>
    </row>
    <row r="10" spans="1:3">
      <c r="A10" s="20"/>
    </row>
    <row r="11" spans="1:3">
      <c r="A11" s="20"/>
    </row>
    <row r="12" spans="1:3">
      <c r="A12" s="20"/>
    </row>
    <row r="13" spans="1:3">
      <c r="A13" s="20"/>
    </row>
    <row r="14" spans="1:3">
      <c r="A14" s="20"/>
    </row>
    <row r="15" spans="1:3">
      <c r="A15" s="20"/>
    </row>
    <row r="16" spans="1:3">
      <c r="A16" s="20"/>
    </row>
    <row r="17" spans="1:1">
      <c r="A17" s="20"/>
    </row>
    <row r="58" spans="2:14">
      <c r="C58" s="5" t="s">
        <v>45</v>
      </c>
      <c r="D58" s="5" t="s">
        <v>46</v>
      </c>
      <c r="E58" s="5" t="s">
        <v>47</v>
      </c>
      <c r="M58" s="24"/>
      <c r="N58" s="24"/>
    </row>
    <row r="59" spans="2:14">
      <c r="B59" s="5" t="s">
        <v>34</v>
      </c>
      <c r="C59" s="23">
        <v>0.71497887999999998</v>
      </c>
      <c r="D59" s="23">
        <v>0.71061563999999999</v>
      </c>
      <c r="E59" s="23">
        <v>0.12645568600000001</v>
      </c>
      <c r="G59" s="24"/>
      <c r="H59" s="23"/>
      <c r="I59" s="24"/>
      <c r="J59" s="24"/>
      <c r="L59" s="24"/>
      <c r="M59" s="24"/>
      <c r="N59" s="24"/>
    </row>
    <row r="60" spans="2:14">
      <c r="B60" s="5" t="s">
        <v>35</v>
      </c>
      <c r="C60" s="24">
        <v>0.204818413</v>
      </c>
      <c r="D60" s="24">
        <v>0.21173426000000001</v>
      </c>
      <c r="E60" s="24">
        <v>0.147749187</v>
      </c>
      <c r="G60" s="24"/>
      <c r="H60" s="24"/>
      <c r="I60" s="24"/>
      <c r="J60" s="24"/>
      <c r="L60" s="24"/>
      <c r="M60" s="24"/>
      <c r="N60" s="24"/>
    </row>
    <row r="61" spans="2:14">
      <c r="B61" s="5" t="s">
        <v>36</v>
      </c>
      <c r="C61" s="23">
        <v>8.0202706999999998E-2</v>
      </c>
      <c r="D61" s="23">
        <v>7.7648615000000004E-2</v>
      </c>
      <c r="E61" s="23">
        <v>0.72579512599999996</v>
      </c>
      <c r="G61" s="24"/>
      <c r="H61" s="23"/>
      <c r="I61" s="24"/>
      <c r="J61" s="24"/>
      <c r="L61" s="24"/>
      <c r="M61" s="24"/>
      <c r="N61" s="24"/>
    </row>
    <row r="65" spans="1:23">
      <c r="A65" s="20"/>
    </row>
    <row r="66" spans="1:23">
      <c r="A66" s="20"/>
      <c r="C66" s="5" t="s">
        <v>48</v>
      </c>
      <c r="F66" s="5" t="s">
        <v>49</v>
      </c>
      <c r="I66" s="5" t="s">
        <v>40</v>
      </c>
    </row>
    <row r="67" spans="1:23">
      <c r="A67" s="20"/>
      <c r="C67" s="5" t="s">
        <v>45</v>
      </c>
      <c r="D67" s="5" t="s">
        <v>46</v>
      </c>
      <c r="E67" s="5" t="s">
        <v>47</v>
      </c>
      <c r="F67" s="5" t="s">
        <v>45</v>
      </c>
      <c r="G67" s="5" t="s">
        <v>46</v>
      </c>
      <c r="H67" s="5" t="s">
        <v>47</v>
      </c>
      <c r="I67" s="5" t="s">
        <v>45</v>
      </c>
      <c r="J67" s="5" t="s">
        <v>46</v>
      </c>
      <c r="K67" s="5" t="s">
        <v>47</v>
      </c>
    </row>
    <row r="68" spans="1:23">
      <c r="A68" s="20"/>
      <c r="B68" s="5" t="s">
        <v>34</v>
      </c>
      <c r="C68" s="23">
        <v>0.79547899300000002</v>
      </c>
      <c r="D68" s="23">
        <v>0.79011701499999998</v>
      </c>
      <c r="E68" s="23">
        <v>0</v>
      </c>
      <c r="F68" s="23">
        <v>0.689699442</v>
      </c>
      <c r="G68" s="23">
        <v>0.68815499300000005</v>
      </c>
      <c r="H68" s="23">
        <v>0.41820470300000001</v>
      </c>
      <c r="I68" s="23">
        <v>0.64223680500000002</v>
      </c>
      <c r="J68" s="23">
        <v>0.63649227600000002</v>
      </c>
      <c r="K68" s="23">
        <v>0</v>
      </c>
      <c r="L68" s="23"/>
      <c r="M68" s="23"/>
      <c r="N68" s="23"/>
      <c r="O68" s="23"/>
      <c r="P68" s="23"/>
      <c r="Q68" s="23"/>
      <c r="R68" s="23"/>
      <c r="S68" s="23"/>
      <c r="T68" s="23"/>
    </row>
    <row r="69" spans="1:23">
      <c r="A69" s="20"/>
      <c r="B69" s="5" t="s">
        <v>35</v>
      </c>
      <c r="C69" s="23">
        <v>0.12858792699999999</v>
      </c>
      <c r="D69" s="23">
        <v>0.13425088199999999</v>
      </c>
      <c r="E69" s="23">
        <v>1.3874088E-2</v>
      </c>
      <c r="F69" s="23">
        <v>0.15386480899999999</v>
      </c>
      <c r="G69" s="23">
        <v>0.16280172000000001</v>
      </c>
      <c r="H69" s="23">
        <v>0</v>
      </c>
      <c r="I69" s="23">
        <v>0.34508790499999997</v>
      </c>
      <c r="J69" s="23">
        <v>0.351538499</v>
      </c>
      <c r="K69" s="23">
        <v>0.448678409</v>
      </c>
      <c r="L69" s="23"/>
      <c r="M69" s="23"/>
      <c r="N69" s="23"/>
      <c r="O69" s="23"/>
      <c r="P69" s="23"/>
      <c r="Q69" s="23"/>
      <c r="R69" s="23"/>
      <c r="S69" s="23"/>
      <c r="T69" s="23"/>
    </row>
    <row r="70" spans="1:23">
      <c r="A70" s="20"/>
      <c r="B70" s="5" t="s">
        <v>36</v>
      </c>
      <c r="C70" s="23">
        <v>7.593308E-2</v>
      </c>
      <c r="D70" s="23">
        <v>7.5632103000000006E-2</v>
      </c>
      <c r="E70" s="23">
        <v>0.98612298399999998</v>
      </c>
      <c r="F70" s="23">
        <v>0.15643574900000001</v>
      </c>
      <c r="G70" s="23">
        <v>0.149043287</v>
      </c>
      <c r="H70" s="23">
        <v>0.58175849499999999</v>
      </c>
      <c r="I70" s="23">
        <v>1.2675290000000001E-2</v>
      </c>
      <c r="J70" s="23">
        <v>1.1969225E-2</v>
      </c>
      <c r="K70" s="23">
        <v>0.55131808599999998</v>
      </c>
      <c r="L70" s="23"/>
      <c r="M70" s="23"/>
      <c r="N70" s="23"/>
      <c r="O70" s="23"/>
      <c r="P70" s="23"/>
      <c r="Q70" s="23"/>
      <c r="R70" s="23"/>
      <c r="S70" s="23"/>
      <c r="T70" s="23"/>
    </row>
    <row r="71" spans="1:23">
      <c r="A71" s="20"/>
    </row>
    <row r="72" spans="1:23">
      <c r="A72" s="20"/>
    </row>
    <row r="73" spans="1:23">
      <c r="A73" s="20"/>
    </row>
    <row r="74" spans="1:23">
      <c r="A74" s="20"/>
    </row>
    <row r="75" spans="1:23">
      <c r="A75" s="20"/>
    </row>
    <row r="76" spans="1:23">
      <c r="A76" s="2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>
      <c r="A77" s="2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>
      <c r="A78" s="2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>
      <c r="A79" s="20"/>
    </row>
    <row r="80" spans="1:23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5D8D-ADC7-401A-A7AA-952A23780080}">
  <dimension ref="A2:P31"/>
  <sheetViews>
    <sheetView zoomScale="170" zoomScaleNormal="170" workbookViewId="0">
      <selection activeCell="B32" sqref="B32"/>
    </sheetView>
  </sheetViews>
  <sheetFormatPr defaultColWidth="9.140625" defaultRowHeight="15"/>
  <cols>
    <col min="1" max="1" width="9.140625" style="5"/>
    <col min="2" max="2" width="12.28515625" style="5" customWidth="1"/>
    <col min="3" max="3" width="12.42578125" style="5" bestFit="1" customWidth="1"/>
    <col min="4" max="4" width="10.42578125" style="5" bestFit="1" customWidth="1"/>
    <col min="5" max="5" width="17.42578125" style="5" bestFit="1" customWidth="1"/>
    <col min="6" max="6" width="14.28515625" style="5" bestFit="1" customWidth="1"/>
    <col min="7" max="7" width="16.28515625" style="5" bestFit="1" customWidth="1"/>
    <col min="8" max="8" width="14.42578125" style="5" bestFit="1" customWidth="1"/>
    <col min="9" max="9" width="23.28515625" style="5" bestFit="1" customWidth="1"/>
    <col min="10" max="10" width="21.28515625" style="5" bestFit="1" customWidth="1"/>
    <col min="11" max="11" width="19.7109375" style="5" bestFit="1" customWidth="1"/>
    <col min="12" max="12" width="15" style="5" bestFit="1" customWidth="1"/>
    <col min="13" max="13" width="21.28515625" style="5" bestFit="1" customWidth="1"/>
    <col min="14" max="14" width="22.85546875" style="5" bestFit="1" customWidth="1"/>
    <col min="15" max="15" width="11.42578125" style="5" bestFit="1" customWidth="1"/>
    <col min="16" max="16" width="9.85546875" style="5" bestFit="1" customWidth="1"/>
    <col min="17" max="16384" width="9.140625" style="5"/>
  </cols>
  <sheetData>
    <row r="2" spans="1:16">
      <c r="C2" s="14"/>
      <c r="D2" s="14"/>
      <c r="E2" s="14"/>
      <c r="F2" s="14"/>
      <c r="G2" s="14"/>
      <c r="H2" s="14"/>
      <c r="I2" s="14"/>
      <c r="J2" s="14"/>
    </row>
    <row r="4" spans="1:16">
      <c r="I4" s="217"/>
    </row>
    <row r="5" spans="1:16">
      <c r="B5" s="14"/>
    </row>
    <row r="6" spans="1:16">
      <c r="A6" s="20"/>
      <c r="B6" s="241" t="s">
        <v>48</v>
      </c>
      <c r="C6" s="218" t="s">
        <v>50</v>
      </c>
      <c r="D6" s="192" t="s">
        <v>51</v>
      </c>
      <c r="E6" s="192" t="s">
        <v>52</v>
      </c>
      <c r="F6" s="192" t="s">
        <v>53</v>
      </c>
      <c r="G6" s="192" t="s">
        <v>54</v>
      </c>
      <c r="H6" s="192" t="s">
        <v>55</v>
      </c>
      <c r="I6" s="192" t="s">
        <v>56</v>
      </c>
      <c r="J6" s="192" t="s">
        <v>57</v>
      </c>
      <c r="K6" s="192" t="s">
        <v>58</v>
      </c>
      <c r="L6" s="192" t="s">
        <v>59</v>
      </c>
      <c r="M6" s="192" t="s">
        <v>60</v>
      </c>
      <c r="N6" s="192" t="s">
        <v>61</v>
      </c>
      <c r="O6" s="39" t="s">
        <v>62</v>
      </c>
      <c r="P6" s="38" t="s">
        <v>63</v>
      </c>
    </row>
    <row r="7" spans="1:16">
      <c r="A7" s="20"/>
      <c r="B7" s="242"/>
      <c r="C7" s="218" t="s">
        <v>30</v>
      </c>
      <c r="D7" s="193">
        <v>1728384</v>
      </c>
      <c r="E7" s="193">
        <v>1041208</v>
      </c>
      <c r="F7" s="193">
        <v>994197</v>
      </c>
      <c r="G7" s="194">
        <v>0.95484955900000001</v>
      </c>
      <c r="H7" s="193">
        <v>9445</v>
      </c>
      <c r="I7" s="194">
        <v>9.5001289999999995E-3</v>
      </c>
      <c r="J7" s="193">
        <v>1003468</v>
      </c>
      <c r="K7" s="193">
        <v>9455</v>
      </c>
      <c r="L7" s="194">
        <v>9.4223229999999998E-3</v>
      </c>
      <c r="M7" s="193">
        <v>549</v>
      </c>
      <c r="N7" s="195">
        <v>5.5220400000000004E-4</v>
      </c>
      <c r="O7" s="234">
        <v>1.6E-2</v>
      </c>
      <c r="P7" s="193">
        <v>0</v>
      </c>
    </row>
    <row r="8" spans="1:16">
      <c r="A8" s="20"/>
      <c r="B8" s="242"/>
      <c r="C8" s="218" t="s">
        <v>31</v>
      </c>
      <c r="D8" s="193">
        <v>1728779</v>
      </c>
      <c r="E8" s="193">
        <v>1041460</v>
      </c>
      <c r="F8" s="193">
        <v>994452</v>
      </c>
      <c r="G8" s="194">
        <v>0.95486336500000002</v>
      </c>
      <c r="H8" s="193">
        <v>16450</v>
      </c>
      <c r="I8" s="194">
        <v>1.6541773999999999E-2</v>
      </c>
      <c r="J8" s="193">
        <v>1004146</v>
      </c>
      <c r="K8" s="193">
        <v>16465</v>
      </c>
      <c r="L8" s="194">
        <v>1.6397017999999999E-2</v>
      </c>
      <c r="M8" s="193">
        <v>529</v>
      </c>
      <c r="N8" s="195">
        <v>5.3195100000000002E-4</v>
      </c>
      <c r="O8" s="234">
        <v>1.6E-2</v>
      </c>
      <c r="P8" s="193">
        <v>0</v>
      </c>
    </row>
    <row r="9" spans="1:16">
      <c r="A9" s="20"/>
      <c r="B9" s="243"/>
      <c r="C9" s="218" t="s">
        <v>32</v>
      </c>
      <c r="D9" s="193">
        <v>1728126</v>
      </c>
      <c r="E9" s="193">
        <v>1040814</v>
      </c>
      <c r="F9" s="193">
        <v>993870</v>
      </c>
      <c r="G9" s="194">
        <v>0.95489683999999997</v>
      </c>
      <c r="H9" s="193">
        <v>15990</v>
      </c>
      <c r="I9" s="194">
        <v>1.6088623E-2</v>
      </c>
      <c r="J9" s="193">
        <v>1003475</v>
      </c>
      <c r="K9" s="193">
        <v>16006</v>
      </c>
      <c r="L9" s="194">
        <v>1.5950572E-2</v>
      </c>
      <c r="M9" s="193">
        <v>561</v>
      </c>
      <c r="N9" s="195">
        <v>5.6446000000000003E-4</v>
      </c>
      <c r="O9" s="234">
        <v>1.6E-2</v>
      </c>
      <c r="P9" s="193">
        <v>0</v>
      </c>
    </row>
    <row r="10" spans="1:16">
      <c r="B10" s="17"/>
    </row>
    <row r="11" spans="1:16">
      <c r="B11" s="241" t="s">
        <v>49</v>
      </c>
      <c r="C11" s="192" t="s">
        <v>50</v>
      </c>
      <c r="D11" s="192" t="s">
        <v>51</v>
      </c>
      <c r="E11" s="192" t="s">
        <v>64</v>
      </c>
      <c r="F11" s="192" t="s">
        <v>65</v>
      </c>
      <c r="G11" s="192" t="s">
        <v>66</v>
      </c>
      <c r="H11" s="192" t="s">
        <v>67</v>
      </c>
      <c r="I11" s="192" t="s">
        <v>68</v>
      </c>
      <c r="J11" s="192" t="s">
        <v>69</v>
      </c>
      <c r="K11" s="192" t="s">
        <v>70</v>
      </c>
      <c r="L11" s="192" t="s">
        <v>71</v>
      </c>
      <c r="M11" s="192" t="s">
        <v>72</v>
      </c>
      <c r="N11" s="192" t="s">
        <v>73</v>
      </c>
      <c r="O11" s="39" t="s">
        <v>62</v>
      </c>
      <c r="P11" s="38" t="s">
        <v>63</v>
      </c>
    </row>
    <row r="12" spans="1:16">
      <c r="B12" s="242"/>
      <c r="C12" s="218" t="s">
        <v>30</v>
      </c>
      <c r="D12" s="193">
        <v>1728384</v>
      </c>
      <c r="E12" s="193">
        <v>935188</v>
      </c>
      <c r="F12" s="193">
        <v>877987</v>
      </c>
      <c r="G12" s="194">
        <v>0.93883475800000005</v>
      </c>
      <c r="H12" s="193">
        <v>11998</v>
      </c>
      <c r="I12" s="194">
        <v>1.366535E-2</v>
      </c>
      <c r="J12" s="193">
        <v>1075763</v>
      </c>
      <c r="K12" s="193">
        <v>14973</v>
      </c>
      <c r="L12" s="194">
        <v>1.3918493000000001E-2</v>
      </c>
      <c r="M12" s="193">
        <v>0</v>
      </c>
      <c r="N12" s="195">
        <v>0</v>
      </c>
      <c r="O12" s="234">
        <v>8.9999999999999993E-3</v>
      </c>
      <c r="P12" s="193">
        <v>0</v>
      </c>
    </row>
    <row r="13" spans="1:16">
      <c r="B13" s="242"/>
      <c r="C13" s="218" t="s">
        <v>31</v>
      </c>
      <c r="D13" s="193">
        <v>1728779</v>
      </c>
      <c r="E13" s="193">
        <v>935366</v>
      </c>
      <c r="F13" s="193">
        <v>877653</v>
      </c>
      <c r="G13" s="194">
        <v>0.93829901900000001</v>
      </c>
      <c r="H13" s="193">
        <v>13093</v>
      </c>
      <c r="I13" s="194">
        <v>1.4918196999999999E-2</v>
      </c>
      <c r="J13" s="193">
        <v>1075781</v>
      </c>
      <c r="K13" s="193">
        <v>16551</v>
      </c>
      <c r="L13" s="194">
        <v>1.5385101999999999E-2</v>
      </c>
      <c r="M13" s="193">
        <v>0</v>
      </c>
      <c r="N13" s="195">
        <v>0</v>
      </c>
      <c r="O13" s="234">
        <v>8.9999999999999993E-3</v>
      </c>
      <c r="P13" s="193">
        <v>0</v>
      </c>
    </row>
    <row r="14" spans="1:16">
      <c r="B14" s="243"/>
      <c r="C14" s="218" t="s">
        <v>32</v>
      </c>
      <c r="D14" s="193">
        <v>1728126</v>
      </c>
      <c r="E14" s="193">
        <v>935131</v>
      </c>
      <c r="F14" s="193">
        <v>877550</v>
      </c>
      <c r="G14" s="194">
        <v>0.93842466999999996</v>
      </c>
      <c r="H14" s="193">
        <v>13060</v>
      </c>
      <c r="I14" s="194">
        <v>1.4882342999999999E-2</v>
      </c>
      <c r="J14" s="193">
        <v>1074745</v>
      </c>
      <c r="K14" s="193">
        <v>16391</v>
      </c>
      <c r="L14" s="194">
        <v>1.525106E-2</v>
      </c>
      <c r="M14" s="193">
        <v>0</v>
      </c>
      <c r="N14" s="195">
        <v>0</v>
      </c>
      <c r="O14" s="234">
        <v>8.9999999999999993E-3</v>
      </c>
      <c r="P14" s="193">
        <v>0</v>
      </c>
    </row>
    <row r="16" spans="1:16">
      <c r="B16" s="241" t="s">
        <v>74</v>
      </c>
      <c r="C16" s="192" t="s">
        <v>50</v>
      </c>
      <c r="D16" s="192" t="s">
        <v>51</v>
      </c>
      <c r="E16" s="214" t="s">
        <v>75</v>
      </c>
      <c r="F16" s="192" t="s">
        <v>76</v>
      </c>
      <c r="G16" s="192" t="s">
        <v>77</v>
      </c>
      <c r="H16" s="192" t="s">
        <v>78</v>
      </c>
      <c r="I16" s="192" t="s">
        <v>79</v>
      </c>
      <c r="J16" s="192" t="s">
        <v>80</v>
      </c>
      <c r="K16" s="192" t="s">
        <v>81</v>
      </c>
      <c r="L16" s="192" t="s">
        <v>82</v>
      </c>
      <c r="M16" s="192" t="s">
        <v>83</v>
      </c>
      <c r="N16" s="192" t="s">
        <v>84</v>
      </c>
      <c r="O16" s="39" t="s">
        <v>62</v>
      </c>
      <c r="P16" s="38" t="s">
        <v>63</v>
      </c>
    </row>
    <row r="17" spans="2:16">
      <c r="B17" s="242"/>
      <c r="C17" s="218" t="s">
        <v>30</v>
      </c>
      <c r="D17" s="193">
        <v>1728384</v>
      </c>
      <c r="E17" s="193">
        <v>432084</v>
      </c>
      <c r="F17" s="193">
        <v>394463</v>
      </c>
      <c r="G17" s="194">
        <v>0.91293128199999996</v>
      </c>
      <c r="H17" s="193">
        <v>0</v>
      </c>
      <c r="I17" s="194">
        <v>0</v>
      </c>
      <c r="J17" s="193">
        <v>395367</v>
      </c>
      <c r="K17" s="193">
        <v>0</v>
      </c>
      <c r="L17" s="194">
        <v>0</v>
      </c>
      <c r="M17" s="193">
        <v>0</v>
      </c>
      <c r="N17" s="195">
        <v>0</v>
      </c>
      <c r="O17" s="193">
        <v>0</v>
      </c>
      <c r="P17" s="193">
        <v>0</v>
      </c>
    </row>
    <row r="18" spans="2:16">
      <c r="B18" s="242"/>
      <c r="C18" s="218" t="s">
        <v>31</v>
      </c>
      <c r="D18" s="193">
        <v>1728779</v>
      </c>
      <c r="E18" s="193">
        <v>433393</v>
      </c>
      <c r="F18" s="193">
        <v>395468</v>
      </c>
      <c r="G18" s="194">
        <v>0.91249281800000004</v>
      </c>
      <c r="H18" s="193">
        <v>0</v>
      </c>
      <c r="I18" s="194">
        <v>0</v>
      </c>
      <c r="J18" s="193">
        <v>396450</v>
      </c>
      <c r="K18" s="193">
        <v>0</v>
      </c>
      <c r="L18" s="194">
        <v>0</v>
      </c>
      <c r="M18" s="193">
        <v>0</v>
      </c>
      <c r="N18" s="195">
        <v>0</v>
      </c>
      <c r="O18" s="193">
        <v>0</v>
      </c>
      <c r="P18" s="193">
        <v>0</v>
      </c>
    </row>
    <row r="19" spans="2:16">
      <c r="B19" s="243"/>
      <c r="C19" s="218" t="s">
        <v>32</v>
      </c>
      <c r="D19" s="193">
        <v>1728126</v>
      </c>
      <c r="E19" s="193">
        <v>432808</v>
      </c>
      <c r="F19" s="193">
        <v>395004</v>
      </c>
      <c r="G19" s="194">
        <v>0.91265410999999996</v>
      </c>
      <c r="H19" s="193">
        <v>0</v>
      </c>
      <c r="I19" s="194">
        <v>0</v>
      </c>
      <c r="J19" s="193">
        <v>395934</v>
      </c>
      <c r="K19" s="193">
        <v>0</v>
      </c>
      <c r="L19" s="194">
        <v>0</v>
      </c>
      <c r="M19" s="193">
        <v>0</v>
      </c>
      <c r="N19" s="195">
        <v>0</v>
      </c>
      <c r="O19" s="193">
        <v>0</v>
      </c>
      <c r="P19" s="193">
        <v>0</v>
      </c>
    </row>
    <row r="21" spans="2:16">
      <c r="B21" s="5" t="s">
        <v>85</v>
      </c>
    </row>
    <row r="23" spans="2:16">
      <c r="B23" s="244" t="s">
        <v>86</v>
      </c>
      <c r="C23" s="192" t="s">
        <v>50</v>
      </c>
      <c r="D23" s="192" t="s">
        <v>51</v>
      </c>
      <c r="E23" s="214" t="s">
        <v>75</v>
      </c>
      <c r="F23" s="192" t="s">
        <v>76</v>
      </c>
      <c r="G23" s="192" t="s">
        <v>77</v>
      </c>
      <c r="H23" s="192" t="s">
        <v>78</v>
      </c>
      <c r="I23" s="192" t="s">
        <v>79</v>
      </c>
      <c r="J23" s="192" t="s">
        <v>80</v>
      </c>
      <c r="K23" s="192" t="s">
        <v>81</v>
      </c>
      <c r="L23" s="192" t="s">
        <v>82</v>
      </c>
      <c r="M23" s="192" t="s">
        <v>83</v>
      </c>
      <c r="N23" s="192" t="s">
        <v>84</v>
      </c>
      <c r="O23" s="39" t="s">
        <v>62</v>
      </c>
      <c r="P23" s="38" t="s">
        <v>63</v>
      </c>
    </row>
    <row r="24" spans="2:16">
      <c r="B24" s="245"/>
      <c r="C24" s="218" t="s">
        <v>30</v>
      </c>
      <c r="D24" s="193">
        <v>1728384</v>
      </c>
      <c r="E24" s="193">
        <v>432084</v>
      </c>
      <c r="F24" s="193">
        <v>316823</v>
      </c>
      <c r="G24" s="194">
        <v>0.73324399900000004</v>
      </c>
      <c r="H24" s="193">
        <v>0</v>
      </c>
      <c r="I24" s="194">
        <v>0</v>
      </c>
      <c r="J24" s="193">
        <v>317409</v>
      </c>
      <c r="K24" s="193">
        <v>0</v>
      </c>
      <c r="L24" s="194">
        <v>0</v>
      </c>
      <c r="M24" s="193">
        <v>0</v>
      </c>
      <c r="N24" s="195">
        <v>0</v>
      </c>
      <c r="O24" s="193">
        <v>0</v>
      </c>
      <c r="P24" s="193">
        <v>0</v>
      </c>
    </row>
    <row r="25" spans="2:16">
      <c r="B25" s="245"/>
      <c r="C25" s="218" t="s">
        <v>31</v>
      </c>
      <c r="D25" s="193">
        <v>1728779</v>
      </c>
      <c r="E25" s="193">
        <v>433393</v>
      </c>
      <c r="F25" s="193">
        <v>317642</v>
      </c>
      <c r="G25" s="194">
        <v>0.73291908299999997</v>
      </c>
      <c r="H25" s="193">
        <v>0</v>
      </c>
      <c r="I25" s="194">
        <v>0</v>
      </c>
      <c r="J25" s="193">
        <v>318260</v>
      </c>
      <c r="K25" s="193">
        <v>0</v>
      </c>
      <c r="L25" s="194">
        <v>0</v>
      </c>
      <c r="M25" s="193">
        <v>0</v>
      </c>
      <c r="N25" s="195">
        <v>0</v>
      </c>
      <c r="O25" s="193">
        <v>0</v>
      </c>
      <c r="P25" s="193">
        <v>0</v>
      </c>
    </row>
    <row r="26" spans="2:16">
      <c r="B26" s="246"/>
      <c r="C26" s="218" t="s">
        <v>32</v>
      </c>
      <c r="D26" s="193">
        <v>1728126</v>
      </c>
      <c r="E26" s="193">
        <v>432808</v>
      </c>
      <c r="F26" s="193">
        <v>317237</v>
      </c>
      <c r="G26" s="194">
        <v>0.73297397500000006</v>
      </c>
      <c r="H26" s="193">
        <v>0</v>
      </c>
      <c r="I26" s="194">
        <v>0</v>
      </c>
      <c r="J26" s="193">
        <v>317834</v>
      </c>
      <c r="K26" s="193">
        <v>0</v>
      </c>
      <c r="L26" s="194">
        <v>0</v>
      </c>
      <c r="M26" s="193">
        <v>0</v>
      </c>
      <c r="N26" s="195">
        <v>0</v>
      </c>
      <c r="O26" s="193">
        <v>0</v>
      </c>
      <c r="P26" s="193">
        <v>0</v>
      </c>
    </row>
    <row r="28" spans="2:16">
      <c r="B28" s="244" t="s">
        <v>87</v>
      </c>
      <c r="C28" s="192" t="s">
        <v>50</v>
      </c>
      <c r="D28" s="192" t="s">
        <v>51</v>
      </c>
      <c r="E28" s="214" t="s">
        <v>75</v>
      </c>
      <c r="F28" s="192" t="s">
        <v>76</v>
      </c>
      <c r="G28" s="192" t="s">
        <v>77</v>
      </c>
      <c r="H28" s="192" t="s">
        <v>78</v>
      </c>
      <c r="I28" s="192" t="s">
        <v>79</v>
      </c>
      <c r="J28" s="192" t="s">
        <v>80</v>
      </c>
      <c r="K28" s="192" t="s">
        <v>81</v>
      </c>
      <c r="L28" s="192" t="s">
        <v>82</v>
      </c>
      <c r="M28" s="192" t="s">
        <v>83</v>
      </c>
      <c r="N28" s="192" t="s">
        <v>84</v>
      </c>
      <c r="O28" s="39" t="s">
        <v>62</v>
      </c>
      <c r="P28" s="38" t="s">
        <v>63</v>
      </c>
    </row>
    <row r="29" spans="2:16">
      <c r="B29" s="245"/>
      <c r="C29" s="218" t="s">
        <v>30</v>
      </c>
      <c r="D29" s="193">
        <v>1728384</v>
      </c>
      <c r="E29" s="193">
        <v>432084</v>
      </c>
      <c r="F29" s="193">
        <v>77921</v>
      </c>
      <c r="G29" s="194">
        <v>0.18033762</v>
      </c>
      <c r="H29" s="193">
        <v>0</v>
      </c>
      <c r="I29" s="194">
        <v>0</v>
      </c>
      <c r="J29" s="193">
        <v>77958</v>
      </c>
      <c r="K29" s="193">
        <v>0</v>
      </c>
      <c r="L29" s="194">
        <v>0</v>
      </c>
      <c r="M29" s="193">
        <v>0</v>
      </c>
      <c r="N29" s="195">
        <v>0</v>
      </c>
      <c r="O29" s="193">
        <v>0</v>
      </c>
      <c r="P29" s="193">
        <v>0</v>
      </c>
    </row>
    <row r="30" spans="2:16">
      <c r="B30" s="245"/>
      <c r="C30" s="218" t="s">
        <v>31</v>
      </c>
      <c r="D30" s="193">
        <v>1728779</v>
      </c>
      <c r="E30" s="193">
        <v>433393</v>
      </c>
      <c r="F30" s="193">
        <v>78153</v>
      </c>
      <c r="G30" s="194">
        <v>0.180328247</v>
      </c>
      <c r="H30" s="193">
        <v>0</v>
      </c>
      <c r="I30" s="194">
        <v>0</v>
      </c>
      <c r="J30" s="193">
        <v>78190</v>
      </c>
      <c r="K30" s="193">
        <v>0</v>
      </c>
      <c r="L30" s="194">
        <v>0</v>
      </c>
      <c r="M30" s="193">
        <v>0</v>
      </c>
      <c r="N30" s="195">
        <v>0</v>
      </c>
      <c r="O30" s="193">
        <v>0</v>
      </c>
      <c r="P30" s="193">
        <v>0</v>
      </c>
    </row>
    <row r="31" spans="2:16">
      <c r="B31" s="246"/>
      <c r="C31" s="218" t="s">
        <v>32</v>
      </c>
      <c r="D31" s="193">
        <v>1728126</v>
      </c>
      <c r="E31" s="193">
        <v>432808</v>
      </c>
      <c r="F31" s="193">
        <v>78066</v>
      </c>
      <c r="G31" s="194">
        <v>0.18037097299999999</v>
      </c>
      <c r="H31" s="193">
        <v>0</v>
      </c>
      <c r="I31" s="194">
        <v>0</v>
      </c>
      <c r="J31" s="193">
        <v>78100</v>
      </c>
      <c r="K31" s="193">
        <v>0</v>
      </c>
      <c r="L31" s="194">
        <v>0</v>
      </c>
      <c r="M31" s="193">
        <v>0</v>
      </c>
      <c r="N31" s="195">
        <v>0</v>
      </c>
      <c r="O31" s="193">
        <v>0</v>
      </c>
      <c r="P31" s="193">
        <v>0</v>
      </c>
    </row>
  </sheetData>
  <mergeCells count="5">
    <mergeCell ref="B6:B9"/>
    <mergeCell ref="B11:B14"/>
    <mergeCell ref="B16:B19"/>
    <mergeCell ref="B23:B26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F14-0B7C-4FD1-BA8F-5BEF626DB750}">
  <dimension ref="B2:W10"/>
  <sheetViews>
    <sheetView topLeftCell="E1" workbookViewId="0">
      <selection activeCell="N6" sqref="N6"/>
    </sheetView>
  </sheetViews>
  <sheetFormatPr defaultColWidth="9.140625" defaultRowHeight="15"/>
  <cols>
    <col min="1" max="1" width="9.140625" style="5"/>
    <col min="2" max="2" width="10.5703125" style="5" bestFit="1" customWidth="1"/>
    <col min="3" max="3" width="12.42578125" style="5" bestFit="1" customWidth="1"/>
    <col min="4" max="4" width="11.85546875" style="5" bestFit="1" customWidth="1"/>
    <col min="5" max="5" width="17.42578125" style="5" bestFit="1" customWidth="1"/>
    <col min="6" max="6" width="14.28515625" style="5" bestFit="1" customWidth="1"/>
    <col min="7" max="7" width="16.28515625" style="5" bestFit="1" customWidth="1"/>
    <col min="8" max="8" width="14.42578125" style="5" bestFit="1" customWidth="1"/>
    <col min="9" max="9" width="23.28515625" style="5" bestFit="1" customWidth="1"/>
    <col min="10" max="10" width="21.28515625" style="5" bestFit="1" customWidth="1"/>
    <col min="11" max="11" width="28.28515625" style="5" customWidth="1"/>
    <col min="12" max="12" width="15" style="5" bestFit="1" customWidth="1"/>
    <col min="13" max="13" width="21.28515625" style="5" bestFit="1" customWidth="1"/>
    <col min="14" max="14" width="22.85546875" style="5" bestFit="1" customWidth="1"/>
    <col min="15" max="15" width="29.140625" style="5" customWidth="1"/>
    <col min="16" max="16" width="25.42578125" style="5" customWidth="1"/>
    <col min="17" max="17" width="28.5703125" style="5" customWidth="1"/>
    <col min="18" max="18" width="29" style="5" customWidth="1"/>
    <col min="19" max="19" width="23.5703125" style="5" customWidth="1"/>
    <col min="20" max="20" width="17.7109375" style="5" bestFit="1" customWidth="1"/>
    <col min="21" max="21" width="26.140625" style="5" bestFit="1" customWidth="1"/>
    <col min="22" max="22" width="11.7109375" style="5" bestFit="1" customWidth="1"/>
    <col min="23" max="23" width="10.140625" style="5" bestFit="1" customWidth="1"/>
    <col min="24" max="16384" width="9.140625" style="5"/>
  </cols>
  <sheetData>
    <row r="2" spans="2:23">
      <c r="B2" s="247" t="s">
        <v>88</v>
      </c>
      <c r="C2" s="192" t="s">
        <v>50</v>
      </c>
      <c r="D2" s="192" t="s">
        <v>51</v>
      </c>
      <c r="E2" s="192" t="s">
        <v>52</v>
      </c>
      <c r="F2" s="192" t="s">
        <v>53</v>
      </c>
      <c r="G2" s="192" t="s">
        <v>54</v>
      </c>
      <c r="H2" s="192" t="s">
        <v>55</v>
      </c>
      <c r="I2" s="192" t="s">
        <v>56</v>
      </c>
      <c r="J2" s="192" t="s">
        <v>89</v>
      </c>
      <c r="K2" s="192" t="s">
        <v>90</v>
      </c>
      <c r="L2" s="192" t="s">
        <v>57</v>
      </c>
      <c r="M2" s="192" t="s">
        <v>58</v>
      </c>
      <c r="N2" s="192" t="s">
        <v>59</v>
      </c>
      <c r="O2" s="192" t="s">
        <v>91</v>
      </c>
      <c r="P2" s="192" t="s">
        <v>92</v>
      </c>
      <c r="Q2" s="192" t="s">
        <v>60</v>
      </c>
      <c r="R2" s="192" t="s">
        <v>61</v>
      </c>
      <c r="S2" s="192" t="s">
        <v>93</v>
      </c>
      <c r="T2" s="192" t="s">
        <v>94</v>
      </c>
      <c r="U2" s="192" t="s">
        <v>95</v>
      </c>
      <c r="V2" s="39" t="s">
        <v>62</v>
      </c>
      <c r="W2" s="38" t="s">
        <v>63</v>
      </c>
    </row>
    <row r="3" spans="2:23">
      <c r="B3" s="248"/>
      <c r="C3" s="192" t="s">
        <v>30</v>
      </c>
      <c r="D3" s="193">
        <v>1728384</v>
      </c>
      <c r="E3" s="193">
        <v>1041208</v>
      </c>
      <c r="F3" s="193">
        <v>1010563</v>
      </c>
      <c r="G3" s="194">
        <v>0.97056783999999996</v>
      </c>
      <c r="H3" s="193">
        <v>46300</v>
      </c>
      <c r="I3" s="194">
        <v>4.5816045E-2</v>
      </c>
      <c r="J3" s="193">
        <v>0</v>
      </c>
      <c r="K3" s="193">
        <v>0</v>
      </c>
      <c r="L3" s="193">
        <v>1020078</v>
      </c>
      <c r="M3" s="193">
        <v>46345</v>
      </c>
      <c r="N3" s="194">
        <v>4.5432800000000002E-2</v>
      </c>
      <c r="O3" s="193">
        <v>0</v>
      </c>
      <c r="P3" s="193">
        <v>0</v>
      </c>
      <c r="Q3" s="193">
        <v>803</v>
      </c>
      <c r="R3" s="195">
        <v>7.9460700000000002E-4</v>
      </c>
      <c r="S3" s="194">
        <v>4.5529960766926399E-2</v>
      </c>
      <c r="T3" s="194"/>
      <c r="U3" s="194">
        <v>0.78304013011118401</v>
      </c>
      <c r="V3" s="230">
        <v>1.6E-2</v>
      </c>
      <c r="W3" s="230"/>
    </row>
    <row r="4" spans="2:23">
      <c r="B4" s="245"/>
      <c r="C4" s="192" t="s">
        <v>31</v>
      </c>
      <c r="D4" s="193">
        <v>1728779</v>
      </c>
      <c r="E4" s="193">
        <v>1041460</v>
      </c>
      <c r="F4" s="193">
        <v>1010817</v>
      </c>
      <c r="G4" s="194">
        <v>0.97057688200000003</v>
      </c>
      <c r="H4" s="193">
        <v>45861</v>
      </c>
      <c r="I4" s="194">
        <v>4.5370229999999998E-2</v>
      </c>
      <c r="J4" s="193">
        <v>0</v>
      </c>
      <c r="K4" s="193">
        <v>0</v>
      </c>
      <c r="L4" s="193">
        <v>1020747</v>
      </c>
      <c r="M4" s="193">
        <v>45912</v>
      </c>
      <c r="N4" s="194">
        <v>4.4978824000000001E-2</v>
      </c>
      <c r="O4" s="193">
        <v>0</v>
      </c>
      <c r="P4" s="193">
        <v>0</v>
      </c>
      <c r="Q4" s="193">
        <v>823</v>
      </c>
      <c r="R4" s="195">
        <v>8.1419299999999995E-4</v>
      </c>
      <c r="S4" s="194">
        <v>1.87053106653E-3</v>
      </c>
      <c r="T4" s="194"/>
      <c r="U4" s="194">
        <v>0.53520360228132302</v>
      </c>
      <c r="V4" s="230">
        <v>1.6E-2</v>
      </c>
      <c r="W4" s="230"/>
    </row>
    <row r="5" spans="2:23">
      <c r="B5" s="245"/>
      <c r="C5" s="192" t="s">
        <v>32</v>
      </c>
      <c r="D5" s="193">
        <v>1728126</v>
      </c>
      <c r="E5" s="193">
        <v>1040814</v>
      </c>
      <c r="F5" s="193">
        <v>1010317</v>
      </c>
      <c r="G5" s="194">
        <v>0.97069889499999995</v>
      </c>
      <c r="H5" s="193">
        <v>46082</v>
      </c>
      <c r="I5" s="194">
        <v>4.5611427000000003E-2</v>
      </c>
      <c r="J5" s="193">
        <v>0</v>
      </c>
      <c r="K5" s="193">
        <v>0</v>
      </c>
      <c r="L5" s="193">
        <v>1020142</v>
      </c>
      <c r="M5" s="193">
        <v>46135</v>
      </c>
      <c r="N5" s="194">
        <v>4.5224095999999998E-2</v>
      </c>
      <c r="O5" s="193">
        <v>0</v>
      </c>
      <c r="P5" s="193">
        <v>0</v>
      </c>
      <c r="Q5" s="193">
        <v>831</v>
      </c>
      <c r="R5" s="195">
        <v>8.2251399999999999E-4</v>
      </c>
      <c r="S5" s="194">
        <v>1.2104487041326E-2</v>
      </c>
      <c r="T5" s="194"/>
      <c r="U5" s="194">
        <v>0.44451015771605401</v>
      </c>
      <c r="V5" s="230">
        <v>1.6E-2</v>
      </c>
      <c r="W5" s="230"/>
    </row>
    <row r="6" spans="2:23">
      <c r="B6" s="246"/>
      <c r="C6" s="192" t="s">
        <v>33</v>
      </c>
      <c r="D6" s="193">
        <v>577131</v>
      </c>
      <c r="E6" s="193">
        <v>347428</v>
      </c>
      <c r="F6" s="193">
        <v>337091</v>
      </c>
      <c r="G6" s="194">
        <v>0.97024707300000002</v>
      </c>
      <c r="H6" s="193">
        <v>15740</v>
      </c>
      <c r="I6" s="194">
        <v>4.6693622999999997E-2</v>
      </c>
      <c r="J6" s="193">
        <v>0</v>
      </c>
      <c r="K6" s="193">
        <v>0</v>
      </c>
      <c r="L6" s="193">
        <v>340461</v>
      </c>
      <c r="M6" s="193">
        <v>15750</v>
      </c>
      <c r="N6" s="194">
        <v>4.6260805000000002E-2</v>
      </c>
      <c r="O6" s="193">
        <v>0</v>
      </c>
      <c r="P6" s="193">
        <v>0</v>
      </c>
      <c r="Q6" s="193">
        <v>262</v>
      </c>
      <c r="R6" s="195">
        <v>7.7723799999999997E-4</v>
      </c>
      <c r="S6" s="231"/>
      <c r="T6" s="193"/>
      <c r="U6" s="232"/>
      <c r="V6" s="230">
        <v>1.6E-2</v>
      </c>
      <c r="W6" s="230"/>
    </row>
    <row r="7" spans="2:23">
      <c r="M7" s="233"/>
      <c r="Q7" s="233"/>
    </row>
    <row r="8" spans="2:23">
      <c r="M8" s="233"/>
      <c r="Q8" s="233"/>
    </row>
    <row r="9" spans="2:23">
      <c r="M9" s="233"/>
      <c r="Q9" s="233"/>
    </row>
    <row r="10" spans="2:23">
      <c r="M10" s="233"/>
      <c r="Q10" s="233"/>
    </row>
  </sheetData>
  <mergeCells count="1">
    <mergeCell ref="B2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87A-59EA-4482-ADD0-CDAF2911379F}">
  <dimension ref="B3:O14"/>
  <sheetViews>
    <sheetView workbookViewId="0">
      <selection activeCell="C11" sqref="C11"/>
    </sheetView>
  </sheetViews>
  <sheetFormatPr defaultColWidth="8.85546875" defaultRowHeight="15" customHeight="1"/>
  <cols>
    <col min="1" max="1" width="8.85546875" style="5"/>
    <col min="2" max="2" width="10.42578125" style="5" bestFit="1" customWidth="1"/>
    <col min="3" max="4" width="11.42578125" style="5" bestFit="1" customWidth="1"/>
    <col min="5" max="5" width="12.28515625" style="5" bestFit="1" customWidth="1"/>
    <col min="6" max="6" width="12.140625" style="5" bestFit="1" customWidth="1"/>
    <col min="7" max="7" width="30" style="5" bestFit="1" customWidth="1"/>
    <col min="8" max="8" width="10.7109375" style="5" bestFit="1" customWidth="1"/>
    <col min="9" max="9" width="11.42578125" style="5" bestFit="1" customWidth="1"/>
    <col min="10" max="10" width="14.7109375" style="5" bestFit="1" customWidth="1"/>
    <col min="11" max="11" width="15.7109375" style="5" bestFit="1" customWidth="1"/>
    <col min="12" max="12" width="28.42578125" style="5" bestFit="1" customWidth="1"/>
    <col min="13" max="13" width="30.140625" style="5" bestFit="1" customWidth="1"/>
    <col min="14" max="14" width="32.140625" style="5" bestFit="1" customWidth="1"/>
    <col min="15" max="15" width="33.28515625" style="5" bestFit="1" customWidth="1"/>
    <col min="16" max="16384" width="8.85546875" style="5"/>
  </cols>
  <sheetData>
    <row r="3" spans="2:1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5">
      <c r="B5" s="21"/>
      <c r="C5" s="22" t="s">
        <v>96</v>
      </c>
      <c r="D5" s="22" t="s">
        <v>97</v>
      </c>
      <c r="E5" s="22" t="s">
        <v>98</v>
      </c>
      <c r="F5" s="22" t="s">
        <v>99</v>
      </c>
      <c r="G5" s="22" t="s">
        <v>100</v>
      </c>
      <c r="H5" s="22" t="s">
        <v>101</v>
      </c>
      <c r="I5" s="22" t="s">
        <v>102</v>
      </c>
      <c r="J5" s="22" t="s">
        <v>103</v>
      </c>
      <c r="K5" s="22" t="s">
        <v>104</v>
      </c>
      <c r="L5" s="22" t="s">
        <v>105</v>
      </c>
      <c r="M5" s="22" t="s">
        <v>106</v>
      </c>
      <c r="N5" s="22" t="s">
        <v>107</v>
      </c>
      <c r="O5" s="22" t="s">
        <v>108</v>
      </c>
    </row>
    <row r="6" spans="2:15">
      <c r="B6" s="91" t="s">
        <v>109</v>
      </c>
      <c r="C6" s="92">
        <v>45895</v>
      </c>
      <c r="D6" s="92">
        <v>45901</v>
      </c>
      <c r="E6" s="92" t="s">
        <v>110</v>
      </c>
      <c r="F6" s="92" t="s">
        <v>30</v>
      </c>
      <c r="G6" s="93" t="s">
        <v>17</v>
      </c>
      <c r="H6" s="94">
        <f>Overall!C5</f>
        <v>1728384</v>
      </c>
      <c r="I6" s="94">
        <f>Overall!D5</f>
        <v>725698</v>
      </c>
      <c r="J6" s="95">
        <f>I6/H6</f>
        <v>0.41987081574464935</v>
      </c>
      <c r="K6" s="220">
        <f>Overall!AI5</f>
        <v>4.0007787750728921E-3</v>
      </c>
      <c r="L6" s="94">
        <f>Overall!AH5</f>
        <v>273287.2244645629</v>
      </c>
      <c r="M6" s="94">
        <f>Overall!AM5</f>
        <v>357013.94413054554</v>
      </c>
      <c r="N6" s="94">
        <f>Overall!AJ5</f>
        <v>98783.690790838096</v>
      </c>
      <c r="O6" s="94">
        <f>Overall!AO5</f>
        <v>129168.68407583167</v>
      </c>
    </row>
    <row r="7" spans="2:15">
      <c r="B7" s="91" t="s">
        <v>109</v>
      </c>
      <c r="C7" s="92">
        <v>45895</v>
      </c>
      <c r="D7" s="92">
        <v>45901</v>
      </c>
      <c r="E7" s="92" t="s">
        <v>110</v>
      </c>
      <c r="F7" s="92" t="s">
        <v>31</v>
      </c>
      <c r="G7" s="93" t="s">
        <v>17</v>
      </c>
      <c r="H7" s="94">
        <f>Overall!C6</f>
        <v>1728779</v>
      </c>
      <c r="I7" s="94">
        <f>Overall!D6</f>
        <v>726654</v>
      </c>
      <c r="J7" s="95">
        <f>I7/H7</f>
        <v>0.42032787302483426</v>
      </c>
      <c r="K7" s="235">
        <f>Overall!AI6</f>
        <v>5.4364033157201829E-3</v>
      </c>
      <c r="L7" s="94">
        <f>Overall!AH6</f>
        <v>371437.46114336496</v>
      </c>
      <c r="M7" s="94">
        <f>Overall!AM6</f>
        <v>409723.15610742645</v>
      </c>
      <c r="N7" s="94">
        <f>Overall!AJ6</f>
        <v>122328.70285545458</v>
      </c>
      <c r="O7" s="94">
        <f>Overall!AO6</f>
        <v>84467.566039328303</v>
      </c>
    </row>
    <row r="8" spans="2:15">
      <c r="B8" s="91" t="s">
        <v>109</v>
      </c>
      <c r="C8" s="92">
        <v>45895</v>
      </c>
      <c r="D8" s="92">
        <v>45901</v>
      </c>
      <c r="E8" s="92" t="s">
        <v>110</v>
      </c>
      <c r="F8" s="92" t="s">
        <v>32</v>
      </c>
      <c r="G8" s="93" t="s">
        <v>17</v>
      </c>
      <c r="H8" s="94">
        <f>Overall!C7</f>
        <v>1728126</v>
      </c>
      <c r="I8" s="94">
        <f>Overall!D7</f>
        <v>727266</v>
      </c>
      <c r="J8" s="95">
        <f>I8/H8</f>
        <v>0.42084084146642087</v>
      </c>
      <c r="K8" s="235">
        <f>Overall!AI7</f>
        <v>4.9100223218602468E-3</v>
      </c>
      <c r="L8" s="94">
        <f>Overall!AH7</f>
        <v>335346.22812753147</v>
      </c>
      <c r="M8" s="94">
        <f>Overall!AM7</f>
        <v>425424.73640892777</v>
      </c>
      <c r="N8" s="94">
        <f>Overall!AJ7</f>
        <v>2676.3588214914175</v>
      </c>
      <c r="O8" s="94">
        <f>Overall!AO7</f>
        <v>-8934.6790635612087</v>
      </c>
    </row>
    <row r="9" spans="2:15">
      <c r="B9" s="91" t="s">
        <v>109</v>
      </c>
      <c r="C9" s="92">
        <v>45895</v>
      </c>
      <c r="D9" s="92">
        <v>45901</v>
      </c>
      <c r="E9" s="92" t="s">
        <v>110</v>
      </c>
      <c r="F9" s="92" t="s">
        <v>33</v>
      </c>
      <c r="G9" s="93" t="s">
        <v>17</v>
      </c>
      <c r="H9" s="94">
        <f>Overall!C8</f>
        <v>577131</v>
      </c>
      <c r="I9" s="94">
        <f>Overall!D8</f>
        <v>241703</v>
      </c>
      <c r="J9" s="95">
        <f>I9/H9</f>
        <v>0.41880093081120229</v>
      </c>
      <c r="K9" s="95"/>
      <c r="L9" s="94"/>
      <c r="M9" s="94"/>
      <c r="N9" s="94"/>
      <c r="O9" s="94"/>
    </row>
    <row r="10" spans="2:15" ht="15" customHeight="1">
      <c r="B10" s="17"/>
      <c r="C10" s="17"/>
      <c r="D10" s="17"/>
      <c r="E10" s="17"/>
      <c r="F10" s="17"/>
      <c r="G10" s="17"/>
      <c r="H10" s="17"/>
      <c r="I10" s="99"/>
      <c r="J10" s="99"/>
      <c r="K10" s="17"/>
      <c r="L10" s="17"/>
      <c r="M10" s="17"/>
      <c r="N10" s="17"/>
    </row>
    <row r="11" spans="2:15" ht="15" customHeight="1">
      <c r="H11" s="20"/>
    </row>
    <row r="14" spans="2:15" ht="15" customHeight="1">
      <c r="B14" s="5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ECB5-D431-4C08-8F76-F28BA2F58F78}">
  <dimension ref="B1:AU19"/>
  <sheetViews>
    <sheetView tabSelected="1" zoomScaleNormal="100" workbookViewId="0">
      <pane xSplit="3" topLeftCell="D1" activePane="topRight" state="frozen"/>
      <selection pane="topRight" activeCell="AS5" sqref="AS5"/>
    </sheetView>
  </sheetViews>
  <sheetFormatPr defaultColWidth="8.85546875" defaultRowHeight="15" customHeight="1" outlineLevelCol="1"/>
  <cols>
    <col min="1" max="1" width="8.85546875" style="5"/>
    <col min="2" max="2" width="19.28515625" style="5" customWidth="1"/>
    <col min="3" max="3" width="22.28515625" style="12" customWidth="1"/>
    <col min="4" max="4" width="14.7109375" style="12" customWidth="1"/>
    <col min="5" max="5" width="12.42578125" style="12" hidden="1" customWidth="1"/>
    <col min="6" max="6" width="14.7109375" style="12" hidden="1" customWidth="1"/>
    <col min="7" max="7" width="14.7109375" style="12" customWidth="1"/>
    <col min="8" max="8" width="14" style="12" bestFit="1" customWidth="1"/>
    <col min="9" max="18" width="14" style="12" hidden="1" customWidth="1"/>
    <col min="19" max="19" width="12.140625" style="12" customWidth="1"/>
    <col min="20" max="21" width="12.42578125" style="12" customWidth="1"/>
    <col min="22" max="24" width="12.42578125" style="12" hidden="1" customWidth="1" outlineLevel="1"/>
    <col min="25" max="25" width="12.42578125" style="12" customWidth="1" collapsed="1"/>
    <col min="26" max="28" width="12.42578125" style="12" hidden="1" customWidth="1" outlineLevel="1"/>
    <col min="29" max="29" width="12.42578125" style="12" customWidth="1" collapsed="1"/>
    <col min="30" max="30" width="14.7109375" style="12" hidden="1" customWidth="1"/>
    <col min="31" max="31" width="12.85546875" style="12" hidden="1" customWidth="1"/>
    <col min="32" max="33" width="14.7109375" style="58" hidden="1" customWidth="1"/>
    <col min="34" max="34" width="14.7109375" style="58" customWidth="1"/>
    <col min="35" max="35" width="12.28515625" style="58" customWidth="1"/>
    <col min="36" max="36" width="14.7109375" style="58" hidden="1" customWidth="1"/>
    <col min="37" max="37" width="16.7109375" style="58" hidden="1" customWidth="1"/>
    <col min="38" max="38" width="2" style="58" customWidth="1"/>
    <col min="39" max="40" width="14.7109375" style="58" customWidth="1"/>
    <col min="41" max="41" width="14.7109375" style="58" hidden="1" customWidth="1"/>
    <col min="42" max="42" width="17.140625" style="58" hidden="1" customWidth="1"/>
    <col min="43" max="43" width="11.7109375" style="58" customWidth="1"/>
    <col min="44" max="44" width="16.28515625" style="58" bestFit="1" customWidth="1"/>
    <col min="45" max="45" width="15.140625" style="12" customWidth="1"/>
    <col min="46" max="46" width="9.85546875" style="5" customWidth="1"/>
    <col min="47" max="16384" width="8.85546875" style="5"/>
  </cols>
  <sheetData>
    <row r="1" spans="2:47" ht="18.75">
      <c r="B1" s="212" t="s">
        <v>112</v>
      </c>
      <c r="C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118"/>
      <c r="AG1" s="118"/>
      <c r="AI1" s="118"/>
      <c r="AJ1" s="118"/>
      <c r="AK1" s="118"/>
      <c r="AL1" s="118"/>
      <c r="AR1" s="118"/>
      <c r="AS1" s="118"/>
    </row>
    <row r="2" spans="2:47">
      <c r="B2" s="52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8"/>
      <c r="AG2" s="118"/>
      <c r="AI2" s="118"/>
      <c r="AJ2" s="118"/>
      <c r="AK2" s="118"/>
      <c r="AL2" s="118"/>
      <c r="AR2" s="118"/>
      <c r="AS2" s="118"/>
    </row>
    <row r="3" spans="2:47">
      <c r="B3" s="55" t="s">
        <v>113</v>
      </c>
      <c r="C3" s="19" t="s">
        <v>114</v>
      </c>
      <c r="D3" s="47"/>
      <c r="E3" s="47"/>
      <c r="F3" s="47"/>
      <c r="G3" s="47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120"/>
      <c r="AG3" s="120"/>
      <c r="AH3" s="249" t="s">
        <v>115</v>
      </c>
      <c r="AI3" s="250"/>
      <c r="AJ3" s="250"/>
      <c r="AK3" s="250"/>
      <c r="AL3" s="250"/>
      <c r="AM3" s="250"/>
      <c r="AN3" s="250"/>
      <c r="AO3" s="251"/>
      <c r="AP3" s="56"/>
      <c r="AQ3" s="56"/>
      <c r="AR3" s="120"/>
      <c r="AS3" s="120"/>
    </row>
    <row r="4" spans="2:47" ht="63" customHeight="1">
      <c r="B4" s="57" t="s">
        <v>116</v>
      </c>
      <c r="C4" s="51" t="s">
        <v>117</v>
      </c>
      <c r="D4" s="51" t="s">
        <v>118</v>
      </c>
      <c r="E4" s="51" t="s">
        <v>119</v>
      </c>
      <c r="F4" s="51" t="s">
        <v>120</v>
      </c>
      <c r="G4" s="50" t="s">
        <v>121</v>
      </c>
      <c r="H4" s="50" t="s">
        <v>122</v>
      </c>
      <c r="I4" s="51" t="s">
        <v>123</v>
      </c>
      <c r="J4" s="51" t="s">
        <v>124</v>
      </c>
      <c r="K4" s="51" t="s">
        <v>125</v>
      </c>
      <c r="L4" s="51" t="s">
        <v>126</v>
      </c>
      <c r="M4" s="51" t="s">
        <v>127</v>
      </c>
      <c r="N4" s="51" t="s">
        <v>128</v>
      </c>
      <c r="O4" s="51" t="s">
        <v>129</v>
      </c>
      <c r="P4" s="51" t="s">
        <v>130</v>
      </c>
      <c r="Q4" s="51" t="s">
        <v>131</v>
      </c>
      <c r="R4" s="51" t="s">
        <v>132</v>
      </c>
      <c r="S4" s="51" t="s">
        <v>133</v>
      </c>
      <c r="T4" s="51" t="s">
        <v>134</v>
      </c>
      <c r="U4" s="51" t="s">
        <v>135</v>
      </c>
      <c r="V4" s="51" t="s">
        <v>136</v>
      </c>
      <c r="W4" s="51" t="s">
        <v>137</v>
      </c>
      <c r="X4" s="51" t="s">
        <v>138</v>
      </c>
      <c r="Y4" s="51" t="s">
        <v>139</v>
      </c>
      <c r="Z4" s="51" t="s">
        <v>140</v>
      </c>
      <c r="AA4" s="51" t="s">
        <v>141</v>
      </c>
      <c r="AB4" s="51" t="s">
        <v>142</v>
      </c>
      <c r="AC4" s="51" t="s">
        <v>143</v>
      </c>
      <c r="AD4" s="51" t="s">
        <v>144</v>
      </c>
      <c r="AE4" s="51" t="s">
        <v>145</v>
      </c>
      <c r="AF4" s="51" t="s">
        <v>146</v>
      </c>
      <c r="AG4" s="12"/>
      <c r="AH4" s="51" t="s">
        <v>147</v>
      </c>
      <c r="AI4" s="51" t="s">
        <v>148</v>
      </c>
      <c r="AJ4" s="51" t="s">
        <v>149</v>
      </c>
      <c r="AK4" s="51" t="s">
        <v>150</v>
      </c>
      <c r="AL4" s="121"/>
      <c r="AM4" s="51" t="s">
        <v>151</v>
      </c>
      <c r="AN4" s="51" t="s">
        <v>152</v>
      </c>
      <c r="AO4" s="51" t="s">
        <v>153</v>
      </c>
      <c r="AP4" s="51" t="s">
        <v>154</v>
      </c>
      <c r="AQ4" s="51" t="s">
        <v>155</v>
      </c>
      <c r="AR4" s="75" t="s">
        <v>156</v>
      </c>
      <c r="AS4" s="75" t="s">
        <v>157</v>
      </c>
    </row>
    <row r="5" spans="2:47">
      <c r="B5" s="48" t="s">
        <v>30</v>
      </c>
      <c r="C5" s="122">
        <v>1728384</v>
      </c>
      <c r="D5" s="122">
        <v>725698</v>
      </c>
      <c r="E5" s="122">
        <v>1574994</v>
      </c>
      <c r="F5" s="122">
        <v>15488336</v>
      </c>
      <c r="G5" s="123">
        <v>68581794.099999994</v>
      </c>
      <c r="H5" s="123">
        <v>89545864.079999998</v>
      </c>
      <c r="I5" s="122">
        <v>17336614</v>
      </c>
      <c r="J5" s="122">
        <v>2109762</v>
      </c>
      <c r="K5" s="122">
        <v>11903891</v>
      </c>
      <c r="L5" s="122">
        <v>3223109</v>
      </c>
      <c r="M5" s="122">
        <v>494420</v>
      </c>
      <c r="N5" s="122">
        <v>2471093</v>
      </c>
      <c r="O5" s="122">
        <v>926156</v>
      </c>
      <c r="P5" s="122">
        <v>1099801</v>
      </c>
      <c r="Q5" s="122">
        <v>60306</v>
      </c>
      <c r="R5" s="122">
        <v>444165</v>
      </c>
      <c r="S5" s="124">
        <f>G5/C5</f>
        <v>39.679720536640005</v>
      </c>
      <c r="T5" s="124">
        <f>H5/C5</f>
        <v>51.809010081093092</v>
      </c>
      <c r="U5" s="125">
        <f>I5/C5</f>
        <v>10.030533723987261</v>
      </c>
      <c r="V5" s="125">
        <f>J5/C5</f>
        <v>1.2206558264830039</v>
      </c>
      <c r="W5" s="125">
        <f>K5/C5</f>
        <v>6.8872953001184918</v>
      </c>
      <c r="X5" s="125">
        <f>L5/C5</f>
        <v>1.864810713359994</v>
      </c>
      <c r="Y5" s="125">
        <f>N5/C5</f>
        <v>1.4297129573057838</v>
      </c>
      <c r="Z5" s="125">
        <f>O5/C5</f>
        <v>0.53585082944530849</v>
      </c>
      <c r="AA5" s="125">
        <f>P5/C5</f>
        <v>0.63631750814633781</v>
      </c>
      <c r="AB5" s="125">
        <f>Q5/C5</f>
        <v>3.4891551877360587E-2</v>
      </c>
      <c r="AC5" s="125">
        <f>E5/C5</f>
        <v>0.91125236058653636</v>
      </c>
      <c r="AD5" s="124">
        <f>G5/D5</f>
        <v>94.504592957401002</v>
      </c>
      <c r="AE5" s="124">
        <f>H5/D5</f>
        <v>123.39273923863645</v>
      </c>
      <c r="AF5" s="125">
        <f>F5/C5</f>
        <v>8.9611660371769233</v>
      </c>
      <c r="AG5" s="126"/>
      <c r="AH5" s="127">
        <f>(S5-S8)*C5</f>
        <v>273287.2244645629</v>
      </c>
      <c r="AI5" s="128">
        <f>(S5-S8)/S8</f>
        <v>4.0007787750728921E-3</v>
      </c>
      <c r="AJ5" s="127">
        <f>(AD5-AD8)*D5</f>
        <v>98783.690790838096</v>
      </c>
      <c r="AK5" s="128">
        <f>(AD5-AD8)/AD8</f>
        <v>1.4424554382258042E-3</v>
      </c>
      <c r="AL5" s="129"/>
      <c r="AM5" s="127">
        <f>(T5-T8)*C5</f>
        <v>357013.94413054554</v>
      </c>
      <c r="AN5" s="128">
        <f>(T5-T8)/T8</f>
        <v>4.0028988330567533E-3</v>
      </c>
      <c r="AO5" s="127">
        <f>(AE5-AE8)*D5</f>
        <v>129168.68407583167</v>
      </c>
      <c r="AP5" s="128">
        <f>(AE5-AE8)/AE8</f>
        <v>1.4445700940287655E-3</v>
      </c>
      <c r="AQ5" s="130">
        <f>AC5/AC8-1</f>
        <v>3.3711780474263708E-3</v>
      </c>
      <c r="AR5" s="201">
        <v>44.209233949999998</v>
      </c>
      <c r="AS5" s="201">
        <f>G5/C5/6*7</f>
        <v>46.293007292746672</v>
      </c>
      <c r="AT5" s="24"/>
      <c r="AU5" s="131"/>
    </row>
    <row r="6" spans="2:47">
      <c r="B6" s="48" t="s">
        <v>31</v>
      </c>
      <c r="C6" s="122">
        <v>1728779</v>
      </c>
      <c r="D6" s="122">
        <v>726654</v>
      </c>
      <c r="E6" s="122">
        <v>1575635</v>
      </c>
      <c r="F6" s="122">
        <v>15504558</v>
      </c>
      <c r="G6" s="123">
        <v>68695555.370000005</v>
      </c>
      <c r="H6" s="123">
        <v>89618956.260000005</v>
      </c>
      <c r="I6" s="122">
        <v>17458197</v>
      </c>
      <c r="J6" s="122">
        <v>2234921</v>
      </c>
      <c r="K6" s="122">
        <v>11910912</v>
      </c>
      <c r="L6" s="122">
        <v>3212632</v>
      </c>
      <c r="M6" s="122">
        <v>497357</v>
      </c>
      <c r="N6" s="122">
        <v>2453796</v>
      </c>
      <c r="O6" s="122">
        <v>911991</v>
      </c>
      <c r="P6" s="122">
        <v>1095959</v>
      </c>
      <c r="Q6" s="122">
        <v>60143</v>
      </c>
      <c r="R6" s="122">
        <v>444531</v>
      </c>
      <c r="S6" s="124">
        <f>G6/C6</f>
        <v>39.736458720287558</v>
      </c>
      <c r="T6" s="124">
        <f>H6/C6</f>
        <v>51.839452156695565</v>
      </c>
      <c r="U6" s="125">
        <f>I6/C6</f>
        <v>10.098570725350088</v>
      </c>
      <c r="V6" s="125">
        <f>J6/C6</f>
        <v>1.2927742643796576</v>
      </c>
      <c r="W6" s="125">
        <f>K6/C6</f>
        <v>6.8897829045817884</v>
      </c>
      <c r="X6" s="125">
        <f>L6/C6</f>
        <v>1.8583242855217468</v>
      </c>
      <c r="Y6" s="125">
        <f>N6/C6</f>
        <v>1.4193809619390332</v>
      </c>
      <c r="Z6" s="125">
        <f>O6/C6</f>
        <v>0.52753475140547168</v>
      </c>
      <c r="AA6" s="125">
        <f>P6/C6</f>
        <v>0.6339497414070856</v>
      </c>
      <c r="AB6" s="125">
        <f>Q6/C6</f>
        <v>3.4789293484013863E-2</v>
      </c>
      <c r="AC6" s="125">
        <f>E6/C6</f>
        <v>0.91141493504953497</v>
      </c>
      <c r="AD6" s="124">
        <f>G6/D6</f>
        <v>94.536815829817229</v>
      </c>
      <c r="AE6" s="124">
        <f>H6/D6</f>
        <v>123.33098869613325</v>
      </c>
      <c r="AF6" s="125">
        <f>F6/C6</f>
        <v>8.968502046820328</v>
      </c>
      <c r="AG6" s="126"/>
      <c r="AH6" s="127">
        <f>(S6-S8)*C6</f>
        <v>371437.46114336496</v>
      </c>
      <c r="AI6" s="128">
        <f>(S6-S8)/S8</f>
        <v>5.4364033157201829E-3</v>
      </c>
      <c r="AJ6" s="127">
        <f>(AD6-AD8)*D6</f>
        <v>122328.70285545458</v>
      </c>
      <c r="AK6" s="128">
        <f>(AD6-AD8)/AD8</f>
        <v>1.7839134717874644E-3</v>
      </c>
      <c r="AL6" s="129"/>
      <c r="AM6" s="127">
        <f>(T6-T8)*C6</f>
        <v>409723.15610742645</v>
      </c>
      <c r="AN6" s="128">
        <f>(T6-T8)/T8</f>
        <v>4.5928335201611374E-3</v>
      </c>
      <c r="AO6" s="127">
        <f>(AE6-AE8)*D6</f>
        <v>84467.566039328303</v>
      </c>
      <c r="AP6" s="128">
        <f>(AE6-AE8)/AE8</f>
        <v>9.4340814664222068E-4</v>
      </c>
      <c r="AQ6" s="130">
        <f>AC6/AC8-1</f>
        <v>3.5501872193250961E-3</v>
      </c>
      <c r="AR6" s="201">
        <v>44.225044359999998</v>
      </c>
      <c r="AS6" s="201">
        <f>G6/C6/6*7</f>
        <v>46.35920184033548</v>
      </c>
      <c r="AT6" s="24"/>
      <c r="AU6" s="131"/>
    </row>
    <row r="7" spans="2:47">
      <c r="B7" s="48" t="s">
        <v>32</v>
      </c>
      <c r="C7" s="122">
        <v>1728126</v>
      </c>
      <c r="D7" s="122">
        <v>727266</v>
      </c>
      <c r="E7" s="122">
        <v>1575828</v>
      </c>
      <c r="F7" s="122">
        <v>15494710</v>
      </c>
      <c r="G7" s="123">
        <v>68633656.530000001</v>
      </c>
      <c r="H7" s="123">
        <v>89600961.439999998</v>
      </c>
      <c r="I7" s="122">
        <v>17432349</v>
      </c>
      <c r="J7" s="122">
        <v>2230868</v>
      </c>
      <c r="K7" s="122">
        <v>11881977</v>
      </c>
      <c r="L7" s="122">
        <v>3219532</v>
      </c>
      <c r="M7" s="122">
        <v>497130</v>
      </c>
      <c r="N7" s="122">
        <v>2452328</v>
      </c>
      <c r="O7" s="122">
        <v>910079</v>
      </c>
      <c r="P7" s="122">
        <v>1096322</v>
      </c>
      <c r="Q7" s="122">
        <v>59994</v>
      </c>
      <c r="R7" s="122">
        <v>444640</v>
      </c>
      <c r="S7" s="124">
        <f>G7/C7</f>
        <v>39.715655299439973</v>
      </c>
      <c r="T7" s="124">
        <f>H7/C7</f>
        <v>51.848627611644055</v>
      </c>
      <c r="U7" s="125">
        <f>I7/C7</f>
        <v>10.087429388829287</v>
      </c>
      <c r="V7" s="125">
        <f>J7/C7</f>
        <v>1.2909174446770664</v>
      </c>
      <c r="W7" s="125">
        <f>K7/C7</f>
        <v>6.8756427482718276</v>
      </c>
      <c r="X7" s="125">
        <f>L7/C7</f>
        <v>1.8630192474391334</v>
      </c>
      <c r="Y7" s="125">
        <f>N7/C7</f>
        <v>1.4190678226008984</v>
      </c>
      <c r="Z7" s="125">
        <f>O7/C7</f>
        <v>0.52662768802737758</v>
      </c>
      <c r="AA7" s="125">
        <f>P7/C7</f>
        <v>0.6343993435663835</v>
      </c>
      <c r="AB7" s="125">
        <f>Q7/C7</f>
        <v>3.4716218609059754E-2</v>
      </c>
      <c r="AC7" s="125">
        <f>E7/C7</f>
        <v>0.9118710094055642</v>
      </c>
      <c r="AD7" s="124">
        <f>G7/D7</f>
        <v>94.372150671143714</v>
      </c>
      <c r="AE7" s="124">
        <f>H7/D7</f>
        <v>123.20246160276982</v>
      </c>
      <c r="AF7" s="125">
        <f>F7/C7</f>
        <v>8.9661922799610672</v>
      </c>
      <c r="AG7" s="126"/>
      <c r="AH7" s="127">
        <f>(S7-S8)*C7</f>
        <v>335346.22812753147</v>
      </c>
      <c r="AI7" s="128">
        <f>(S7-S8)/S8</f>
        <v>4.9100223218602468E-3</v>
      </c>
      <c r="AJ7" s="127">
        <f>(AD7-AD8)*D7</f>
        <v>2676.3588214914175</v>
      </c>
      <c r="AK7" s="128">
        <f>(AD7-AD8)/AD8</f>
        <v>3.8996365997047946E-5</v>
      </c>
      <c r="AL7" s="129"/>
      <c r="AM7" s="127">
        <f>(T7-T8)*C7</f>
        <v>425424.73640892777</v>
      </c>
      <c r="AN7" s="128">
        <f>(T7-T8)/T8</f>
        <v>4.7706439695786671E-3</v>
      </c>
      <c r="AO7" s="127">
        <f>(AE7-AE8)*D7</f>
        <v>-8934.6790635612087</v>
      </c>
      <c r="AP7" s="128">
        <f>(AE7-AE8)/AE8</f>
        <v>-9.9706387916015564E-5</v>
      </c>
      <c r="AQ7" s="130">
        <f>AC7/AC8-1</f>
        <v>4.0523662903255708E-3</v>
      </c>
      <c r="AR7" s="201">
        <v>44.223767070000001</v>
      </c>
      <c r="AS7" s="201">
        <f>G7/C7/6*7</f>
        <v>46.334931182679973</v>
      </c>
      <c r="AT7" s="24"/>
      <c r="AU7" s="131"/>
    </row>
    <row r="8" spans="2:47">
      <c r="B8" s="49" t="s">
        <v>33</v>
      </c>
      <c r="C8" s="132">
        <v>577131</v>
      </c>
      <c r="D8" s="132">
        <v>241703</v>
      </c>
      <c r="E8" s="132">
        <v>524145</v>
      </c>
      <c r="F8" s="132">
        <v>5154707</v>
      </c>
      <c r="G8" s="133">
        <v>22809142.460000001</v>
      </c>
      <c r="H8" s="133">
        <v>29781373.969999999</v>
      </c>
      <c r="I8" s="132">
        <v>5804517</v>
      </c>
      <c r="J8" s="132">
        <v>729159</v>
      </c>
      <c r="K8" s="132">
        <v>3961595</v>
      </c>
      <c r="L8" s="132">
        <v>1080624</v>
      </c>
      <c r="M8" s="132">
        <v>164501</v>
      </c>
      <c r="N8" s="132">
        <v>815669</v>
      </c>
      <c r="O8" s="132">
        <v>303500</v>
      </c>
      <c r="P8" s="132">
        <v>364267</v>
      </c>
      <c r="Q8" s="132">
        <v>20339</v>
      </c>
      <c r="R8" s="132">
        <v>147449</v>
      </c>
      <c r="S8" s="134">
        <f>G8/C8</f>
        <v>39.521603344821195</v>
      </c>
      <c r="T8" s="134">
        <f>H8/C8</f>
        <v>51.602450691437468</v>
      </c>
      <c r="U8" s="135">
        <f>I8/C8</f>
        <v>10.057538063281994</v>
      </c>
      <c r="V8" s="135">
        <f>J8/C8</f>
        <v>1.2634202633370932</v>
      </c>
      <c r="W8" s="135">
        <f>K8/C8</f>
        <v>6.8642907762708987</v>
      </c>
      <c r="X8" s="135">
        <f>L8/C8</f>
        <v>1.872406784594832</v>
      </c>
      <c r="Y8" s="135">
        <f>N8/C8</f>
        <v>1.4133169072532925</v>
      </c>
      <c r="Z8" s="135">
        <f>O8/C8</f>
        <v>0.52587714054521417</v>
      </c>
      <c r="AA8" s="135">
        <f>P8/C8</f>
        <v>0.63116866014821593</v>
      </c>
      <c r="AB8" s="135">
        <f>Q8/C8</f>
        <v>3.5241565606422109E-2</v>
      </c>
      <c r="AC8" s="135">
        <f>E8/C8</f>
        <v>0.90819068807601744</v>
      </c>
      <c r="AD8" s="134">
        <f t="shared" ref="AD8" si="0">G8/D8</f>
        <v>94.36847064372391</v>
      </c>
      <c r="AE8" s="134">
        <f t="shared" ref="AE8" si="1">H8/D8</f>
        <v>123.21474690012121</v>
      </c>
      <c r="AF8" s="135">
        <f>F8/C8</f>
        <v>8.9316065156784159</v>
      </c>
      <c r="AG8" s="136"/>
      <c r="AH8" s="137"/>
      <c r="AI8" s="137"/>
      <c r="AJ8" s="137"/>
      <c r="AK8" s="137"/>
      <c r="AM8" s="137"/>
      <c r="AN8" s="137"/>
      <c r="AO8" s="137"/>
      <c r="AP8" s="137"/>
      <c r="AQ8" s="137"/>
      <c r="AR8" s="202">
        <v>44.091030320000002</v>
      </c>
      <c r="AS8" s="202">
        <f>G8/C8/6*7</f>
        <v>46.108537235624723</v>
      </c>
    </row>
    <row r="9" spans="2:47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9"/>
      <c r="AS9" s="139"/>
    </row>
    <row r="10" spans="2:47" s="150" customFormat="1" ht="15.95">
      <c r="B10" s="140" t="s">
        <v>110</v>
      </c>
      <c r="C10" s="141">
        <f>C5</f>
        <v>1728384</v>
      </c>
      <c r="D10" s="141">
        <f>D5</f>
        <v>725698</v>
      </c>
      <c r="E10" s="141"/>
      <c r="F10" s="141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3"/>
      <c r="T10" s="144"/>
      <c r="U10" s="144"/>
      <c r="V10" s="144"/>
      <c r="W10" s="144"/>
      <c r="X10" s="144"/>
      <c r="Y10" s="144"/>
      <c r="Z10" s="144"/>
      <c r="AA10" s="144"/>
      <c r="AB10" s="144"/>
      <c r="AC10" s="143"/>
      <c r="AD10" s="143"/>
      <c r="AE10" s="144"/>
      <c r="AF10" s="145"/>
      <c r="AG10" s="146"/>
      <c r="AH10" s="147">
        <f>SUMIF(AH5:AH8,"&lt;&gt;#DIV/0!")</f>
        <v>980070.91373545933</v>
      </c>
      <c r="AI10" s="145"/>
      <c r="AJ10" s="147">
        <f>SUMIF(AJ5:AJ8,"&lt;&gt;#DIV/0!")</f>
        <v>223788.7524677841</v>
      </c>
      <c r="AK10" s="148"/>
      <c r="AL10" s="148"/>
      <c r="AM10" s="147">
        <f>SUMIF(AM5:AM8, "&lt;&gt;#DIV/0!")</f>
        <v>1192161.8366468998</v>
      </c>
      <c r="AN10" s="148"/>
      <c r="AO10" s="147">
        <f>SUMIF(AO5:AO8, "&lt;&gt;#DIV/0!")</f>
        <v>204701.57105159876</v>
      </c>
      <c r="AP10" s="148"/>
      <c r="AQ10" s="148"/>
      <c r="AR10" s="149"/>
      <c r="AS10" s="149"/>
    </row>
    <row r="11" spans="2:47"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AR11" s="151"/>
      <c r="AS11" s="152"/>
    </row>
    <row r="12" spans="2:47">
      <c r="B12" s="19"/>
      <c r="E12" s="154"/>
      <c r="F12" s="155"/>
      <c r="G12" s="155"/>
      <c r="H12" s="155"/>
      <c r="S12" s="155"/>
      <c r="T12" s="156"/>
      <c r="AR12" s="153"/>
      <c r="AS12" s="155"/>
    </row>
    <row r="13" spans="2:47" ht="15" customHeight="1">
      <c r="E13" s="157"/>
      <c r="F13" s="154"/>
      <c r="G13" s="154"/>
      <c r="H13" s="154"/>
      <c r="S13" s="154"/>
      <c r="T13" s="154"/>
      <c r="AR13" s="158"/>
      <c r="AS13" s="154"/>
    </row>
    <row r="14" spans="2:47" ht="15" customHeight="1">
      <c r="B14" s="227"/>
    </row>
    <row r="15" spans="2:47" ht="15" customHeight="1">
      <c r="B15" s="221"/>
      <c r="AC15" s="223"/>
    </row>
    <row r="16" spans="2:47" ht="15" customHeight="1">
      <c r="C16" s="159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U16" s="156"/>
      <c r="V16" s="156"/>
      <c r="W16" s="156"/>
      <c r="X16" s="156"/>
      <c r="Y16" s="156"/>
      <c r="Z16" s="156"/>
      <c r="AA16" s="156"/>
      <c r="AB16" s="156"/>
    </row>
    <row r="17" spans="9:28" ht="15" customHeight="1"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U17" s="154"/>
      <c r="V17" s="154"/>
      <c r="W17" s="154"/>
      <c r="X17" s="154"/>
      <c r="Y17" s="154"/>
      <c r="Z17" s="154"/>
      <c r="AA17" s="154"/>
      <c r="AB17" s="154"/>
    </row>
    <row r="18" spans="9:28" ht="15" customHeight="1"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U18" s="156"/>
      <c r="V18" s="156"/>
      <c r="W18" s="156"/>
      <c r="X18" s="156"/>
      <c r="Y18" s="156"/>
      <c r="Z18" s="156"/>
      <c r="AA18" s="156"/>
      <c r="AB18" s="156"/>
    </row>
    <row r="19" spans="9:28" ht="15" customHeight="1"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U19" s="154"/>
      <c r="V19" s="154"/>
      <c r="W19" s="154"/>
      <c r="X19" s="154"/>
      <c r="Y19" s="154"/>
      <c r="Z19" s="154"/>
      <c r="AA19" s="154"/>
      <c r="AB19" s="154"/>
    </row>
  </sheetData>
  <mergeCells count="1">
    <mergeCell ref="AH3:A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336D-0AA9-442A-AEE9-892A56D5308B}">
  <dimension ref="A1:AV239"/>
  <sheetViews>
    <sheetView zoomScale="150" zoomScaleNormal="150" workbookViewId="0">
      <pane xSplit="4" topLeftCell="E1" activePane="topRight" state="frozen"/>
      <selection pane="topRight" activeCell="C1" sqref="C1"/>
    </sheetView>
  </sheetViews>
  <sheetFormatPr defaultColWidth="8.85546875" defaultRowHeight="15" customHeight="1" outlineLevelCol="1"/>
  <cols>
    <col min="1" max="1" width="15.140625" style="5" bestFit="1" customWidth="1"/>
    <col min="2" max="2" width="58.42578125" style="5" bestFit="1" customWidth="1"/>
    <col min="3" max="3" width="15.85546875" style="5" customWidth="1"/>
    <col min="4" max="4" width="14.7109375" style="5" customWidth="1"/>
    <col min="5" max="5" width="11.42578125" style="5" bestFit="1" customWidth="1"/>
    <col min="6" max="7" width="14.7109375" style="5" hidden="1" customWidth="1"/>
    <col min="8" max="8" width="14" style="5" bestFit="1" customWidth="1"/>
    <col min="9" max="9" width="16.28515625" style="5" bestFit="1" customWidth="1"/>
    <col min="10" max="19" width="16.28515625" style="58" hidden="1" customWidth="1"/>
    <col min="20" max="20" width="9.28515625" style="58" bestFit="1" customWidth="1"/>
    <col min="21" max="22" width="14.7109375" style="58" customWidth="1"/>
    <col min="23" max="25" width="14.7109375" style="58" hidden="1" customWidth="1" outlineLevel="1"/>
    <col min="26" max="26" width="14.7109375" style="58" customWidth="1" collapsed="1"/>
    <col min="27" max="29" width="14.7109375" style="58" hidden="1" customWidth="1" outlineLevel="1"/>
    <col min="30" max="30" width="14.7109375" style="58" customWidth="1" collapsed="1"/>
    <col min="31" max="31" width="12.85546875" style="58" hidden="1" customWidth="1"/>
    <col min="32" max="32" width="14.7109375" style="58" hidden="1" customWidth="1"/>
    <col min="33" max="34" width="14.7109375" style="5" hidden="1" customWidth="1"/>
    <col min="35" max="35" width="15.7109375" style="5" bestFit="1" customWidth="1"/>
    <col min="36" max="36" width="14.7109375" style="5" customWidth="1"/>
    <col min="37" max="37" width="16.7109375" style="5" hidden="1" customWidth="1"/>
    <col min="38" max="38" width="14.7109375" style="5" hidden="1" customWidth="1"/>
    <col min="39" max="39" width="7.5703125" style="5" customWidth="1"/>
    <col min="40" max="41" width="14.7109375" style="5" customWidth="1"/>
    <col min="42" max="42" width="17.140625" style="5" hidden="1" customWidth="1"/>
    <col min="43" max="43" width="14.7109375" style="5" hidden="1" customWidth="1"/>
    <col min="44" max="44" width="14.7109375" style="5" customWidth="1"/>
    <col min="45" max="45" width="21.140625" style="5" bestFit="1" customWidth="1"/>
    <col min="46" max="46" width="9.28515625" style="5" bestFit="1" customWidth="1"/>
    <col min="47" max="48" width="14.7109375" style="5" customWidth="1"/>
    <col min="49" max="16384" width="8.85546875" style="5"/>
  </cols>
  <sheetData>
    <row r="1" spans="1:47" ht="18.75">
      <c r="B1" s="212" t="s">
        <v>112</v>
      </c>
      <c r="C1" s="19" t="s">
        <v>114</v>
      </c>
      <c r="I1" s="53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53"/>
      <c r="AI1" s="53"/>
      <c r="AJ1" s="53"/>
      <c r="AK1" s="53"/>
      <c r="AL1" s="53"/>
      <c r="AS1" s="76"/>
      <c r="AT1" s="76"/>
    </row>
    <row r="2" spans="1:47" ht="18.95">
      <c r="B2" s="97"/>
      <c r="C2" s="221"/>
      <c r="I2" s="53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53"/>
      <c r="AI2" s="53"/>
      <c r="AJ2" s="53"/>
      <c r="AK2" s="53"/>
      <c r="AL2" s="53"/>
      <c r="AS2" s="76"/>
      <c r="AT2" s="76"/>
    </row>
    <row r="3" spans="1:47" ht="18.95">
      <c r="B3" s="97"/>
      <c r="C3" s="53"/>
      <c r="I3" s="53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53"/>
      <c r="AI3" s="53"/>
      <c r="AJ3" s="53"/>
      <c r="AK3" s="53"/>
      <c r="AL3" s="53"/>
      <c r="AS3" s="76"/>
      <c r="AT3" s="76"/>
    </row>
    <row r="4" spans="1:47">
      <c r="A4" s="196" t="s">
        <v>158</v>
      </c>
      <c r="B4" s="52"/>
      <c r="C4" s="53"/>
      <c r="D4" s="54"/>
      <c r="E4" s="54"/>
      <c r="F4" s="54"/>
      <c r="G4" s="54"/>
      <c r="H4" s="53"/>
      <c r="I4" s="53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53"/>
      <c r="AI4" s="53"/>
      <c r="AJ4" s="53"/>
      <c r="AK4" s="53"/>
      <c r="AL4" s="53"/>
      <c r="AS4" s="76"/>
      <c r="AT4" s="76"/>
    </row>
    <row r="5" spans="1:47" hidden="1">
      <c r="A5" s="197" t="s">
        <v>159</v>
      </c>
      <c r="B5" s="55" t="s">
        <v>113</v>
      </c>
      <c r="C5" s="19"/>
      <c r="D5" s="47"/>
      <c r="E5" s="47"/>
      <c r="F5" s="47"/>
      <c r="G5" s="47"/>
      <c r="H5" s="60"/>
      <c r="I5" s="59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59"/>
      <c r="AI5" s="249" t="s">
        <v>115</v>
      </c>
      <c r="AJ5" s="250"/>
      <c r="AK5" s="250"/>
      <c r="AL5" s="250"/>
      <c r="AM5" s="250"/>
      <c r="AN5" s="250"/>
      <c r="AO5" s="251"/>
      <c r="AP5" s="56"/>
      <c r="AQ5" s="56"/>
      <c r="AS5" s="77"/>
      <c r="AT5" s="77"/>
    </row>
    <row r="6" spans="1:47" ht="63" hidden="1" customHeight="1">
      <c r="A6" s="198" t="s">
        <v>159</v>
      </c>
      <c r="B6" s="57" t="s">
        <v>159</v>
      </c>
      <c r="C6" s="57" t="s">
        <v>116</v>
      </c>
      <c r="D6" s="51" t="s">
        <v>117</v>
      </c>
      <c r="E6" s="51" t="s">
        <v>118</v>
      </c>
      <c r="F6" s="51" t="s">
        <v>119</v>
      </c>
      <c r="G6" s="51" t="s">
        <v>120</v>
      </c>
      <c r="H6" s="50" t="s">
        <v>121</v>
      </c>
      <c r="I6" s="50" t="s">
        <v>122</v>
      </c>
      <c r="J6" s="51" t="s">
        <v>123</v>
      </c>
      <c r="K6" s="51" t="s">
        <v>124</v>
      </c>
      <c r="L6" s="51" t="s">
        <v>125</v>
      </c>
      <c r="M6" s="51" t="s">
        <v>126</v>
      </c>
      <c r="N6" s="51" t="s">
        <v>127</v>
      </c>
      <c r="O6" s="51" t="s">
        <v>128</v>
      </c>
      <c r="P6" s="51" t="s">
        <v>129</v>
      </c>
      <c r="Q6" s="51" t="s">
        <v>130</v>
      </c>
      <c r="R6" s="51" t="s">
        <v>131</v>
      </c>
      <c r="S6" s="51" t="s">
        <v>132</v>
      </c>
      <c r="T6" s="51" t="s">
        <v>133</v>
      </c>
      <c r="U6" s="51" t="s">
        <v>134</v>
      </c>
      <c r="V6" s="51" t="s">
        <v>135</v>
      </c>
      <c r="W6" s="51" t="s">
        <v>136</v>
      </c>
      <c r="X6" s="51" t="s">
        <v>137</v>
      </c>
      <c r="Y6" s="51" t="s">
        <v>138</v>
      </c>
      <c r="Z6" s="51" t="s">
        <v>139</v>
      </c>
      <c r="AA6" s="51" t="s">
        <v>140</v>
      </c>
      <c r="AB6" s="51" t="s">
        <v>141</v>
      </c>
      <c r="AC6" s="51" t="s">
        <v>142</v>
      </c>
      <c r="AD6" s="51" t="s">
        <v>143</v>
      </c>
      <c r="AE6" s="51" t="s">
        <v>144</v>
      </c>
      <c r="AF6" s="51" t="s">
        <v>145</v>
      </c>
      <c r="AG6" s="51" t="s">
        <v>146</v>
      </c>
      <c r="AH6" s="6"/>
      <c r="AI6" s="51" t="s">
        <v>147</v>
      </c>
      <c r="AJ6" s="51" t="s">
        <v>148</v>
      </c>
      <c r="AK6" s="51" t="s">
        <v>149</v>
      </c>
      <c r="AL6" s="51" t="s">
        <v>150</v>
      </c>
      <c r="AM6" s="13"/>
      <c r="AN6" s="51" t="s">
        <v>151</v>
      </c>
      <c r="AO6" s="51" t="s">
        <v>152</v>
      </c>
      <c r="AP6" s="51" t="s">
        <v>153</v>
      </c>
      <c r="AQ6" s="51" t="s">
        <v>154</v>
      </c>
      <c r="AR6" s="51" t="s">
        <v>155</v>
      </c>
      <c r="AS6" s="75" t="s">
        <v>156</v>
      </c>
      <c r="AT6" s="75" t="s">
        <v>157</v>
      </c>
      <c r="AU6" s="6"/>
    </row>
    <row r="7" spans="1:47" hidden="1">
      <c r="A7" s="197" t="s">
        <v>159</v>
      </c>
      <c r="B7" s="52" t="s">
        <v>160</v>
      </c>
      <c r="C7" s="53" t="s">
        <v>30</v>
      </c>
      <c r="D7" s="70">
        <v>755989</v>
      </c>
      <c r="E7" s="70">
        <v>113638</v>
      </c>
      <c r="F7" s="70">
        <v>163112</v>
      </c>
      <c r="G7" s="70">
        <v>1037084</v>
      </c>
      <c r="H7" s="71">
        <v>4467486.21</v>
      </c>
      <c r="I7" s="71">
        <v>5869463.0199999996</v>
      </c>
      <c r="J7" s="122">
        <v>888669</v>
      </c>
      <c r="K7" s="122">
        <v>94325</v>
      </c>
      <c r="L7" s="122">
        <v>645625</v>
      </c>
      <c r="M7" s="122">
        <v>144303</v>
      </c>
      <c r="N7" s="122">
        <v>67309</v>
      </c>
      <c r="O7" s="122">
        <v>102995</v>
      </c>
      <c r="P7" s="122">
        <v>24341</v>
      </c>
      <c r="Q7" s="122">
        <v>59656</v>
      </c>
      <c r="R7" s="122">
        <v>2536</v>
      </c>
      <c r="S7" s="122">
        <v>41554</v>
      </c>
      <c r="T7" s="172">
        <f>H7/D7</f>
        <v>5.9094592778466355</v>
      </c>
      <c r="U7" s="173">
        <f>I7/D7</f>
        <v>7.7639529411142219</v>
      </c>
      <c r="V7" s="125">
        <f>J7/D7</f>
        <v>1.1755051991497232</v>
      </c>
      <c r="W7" s="125">
        <f>K7/D7</f>
        <v>0.12477033395988565</v>
      </c>
      <c r="X7" s="125">
        <f>L7/D7</f>
        <v>0.85401374887729853</v>
      </c>
      <c r="Y7" s="125">
        <f>M7/D7</f>
        <v>0.19087976147801092</v>
      </c>
      <c r="Z7" s="125">
        <f>O7/D7</f>
        <v>0.13623875479669678</v>
      </c>
      <c r="AA7" s="125">
        <f>P7/D7</f>
        <v>3.2197558430082977E-2</v>
      </c>
      <c r="AB7" s="125">
        <f>Q7/D7</f>
        <v>7.8911201088904731E-2</v>
      </c>
      <c r="AC7" s="125">
        <f>R7/D7</f>
        <v>3.3545461640314871E-3</v>
      </c>
      <c r="AD7" s="164">
        <f>F7/D7</f>
        <v>0.21575975311810092</v>
      </c>
      <c r="AE7" s="173">
        <f t="shared" ref="AE7:AE10" si="0">H7/E7</f>
        <v>39.313312536299478</v>
      </c>
      <c r="AF7" s="173">
        <f t="shared" ref="AF7:AF10" si="1">I7/E7</f>
        <v>51.650530808356358</v>
      </c>
      <c r="AG7" s="69">
        <f>G7/D7</f>
        <v>1.3718241932091604</v>
      </c>
      <c r="AH7" s="32"/>
      <c r="AI7" s="64">
        <f>(T7-T10)*D7</f>
        <v>24511.114147343618</v>
      </c>
      <c r="AJ7" s="65">
        <f>(T7-T10)/T10</f>
        <v>5.5168245642933681E-3</v>
      </c>
      <c r="AK7" s="64">
        <f>(AE7-AE10)*E7</f>
        <v>15913.303318580496</v>
      </c>
      <c r="AL7" s="65">
        <f>(AE7-AE10)/AE10</f>
        <v>3.5747596753264504E-3</v>
      </c>
      <c r="AM7" s="24"/>
      <c r="AN7" s="64">
        <f>(U7-U10)*D7</f>
        <v>29654.17653447323</v>
      </c>
      <c r="AO7" s="65">
        <f>(U7-U10)/U10</f>
        <v>5.0779361669782853E-3</v>
      </c>
      <c r="AP7" s="64">
        <f>(AF7-AF10)*E7</f>
        <v>18353.2867862688</v>
      </c>
      <c r="AQ7" s="65">
        <f>(AF7-AF10)/AF10</f>
        <v>3.1367189512934036E-3</v>
      </c>
      <c r="AR7" s="203">
        <f>AD7/AD10-1</f>
        <v>-7.9705064289081751E-4</v>
      </c>
      <c r="AS7" s="80">
        <v>5.9731211880000004</v>
      </c>
      <c r="AT7" s="80">
        <f>H7/D7/6*7</f>
        <v>6.8943691574877413</v>
      </c>
    </row>
    <row r="8" spans="1:47" hidden="1">
      <c r="A8" s="197" t="s">
        <v>159</v>
      </c>
      <c r="B8" s="52"/>
      <c r="C8" s="53" t="s">
        <v>31</v>
      </c>
      <c r="D8" s="70">
        <v>755394</v>
      </c>
      <c r="E8" s="70">
        <v>113644</v>
      </c>
      <c r="F8" s="70">
        <v>163074</v>
      </c>
      <c r="G8" s="70">
        <v>1032418</v>
      </c>
      <c r="H8" s="71">
        <v>4441261.1399999997</v>
      </c>
      <c r="I8" s="71">
        <v>5848470.2800000003</v>
      </c>
      <c r="J8" s="122">
        <v>929564</v>
      </c>
      <c r="K8" s="122">
        <v>114554</v>
      </c>
      <c r="L8" s="122">
        <v>663696</v>
      </c>
      <c r="M8" s="122">
        <v>147003</v>
      </c>
      <c r="N8" s="122">
        <v>68302</v>
      </c>
      <c r="O8" s="122">
        <v>104924</v>
      </c>
      <c r="P8" s="122">
        <v>26279</v>
      </c>
      <c r="Q8" s="122">
        <v>59517</v>
      </c>
      <c r="R8" s="122">
        <v>2680</v>
      </c>
      <c r="S8" s="122">
        <v>41558</v>
      </c>
      <c r="T8" s="172">
        <f>H8/D8</f>
        <v>5.879396897513085</v>
      </c>
      <c r="U8" s="173">
        <f>I8/D8</f>
        <v>7.7422779106002961</v>
      </c>
      <c r="V8" s="125">
        <f>J8/D8</f>
        <v>1.2305684186000947</v>
      </c>
      <c r="W8" s="125">
        <f>K8/D8</f>
        <v>0.15164801414890772</v>
      </c>
      <c r="X8" s="125">
        <f>L8/D8</f>
        <v>0.87860904375729754</v>
      </c>
      <c r="Y8" s="125">
        <f>M8/D8</f>
        <v>0.19460440511838856</v>
      </c>
      <c r="Z8" s="125">
        <f>O8/D8</f>
        <v>0.13889970002409338</v>
      </c>
      <c r="AA8" s="125">
        <f>P8/D8</f>
        <v>3.4788468004776314E-2</v>
      </c>
      <c r="AB8" s="125">
        <f>Q8/D8</f>
        <v>7.8789347016259059E-2</v>
      </c>
      <c r="AC8" s="125">
        <f>R8/D8</f>
        <v>3.5478174303740831E-3</v>
      </c>
      <c r="AD8" s="164">
        <f>F8/D8</f>
        <v>0.21587939538836687</v>
      </c>
      <c r="AE8" s="173">
        <f t="shared" si="0"/>
        <v>39.080471824293404</v>
      </c>
      <c r="AF8" s="173">
        <f t="shared" si="1"/>
        <v>51.46308014501426</v>
      </c>
      <c r="AG8" s="69">
        <f>G8/D8</f>
        <v>1.3667278268029663</v>
      </c>
      <c r="AH8" s="32"/>
      <c r="AI8" s="64">
        <f>(T8-T10)*D8</f>
        <v>1782.880982313108</v>
      </c>
      <c r="AJ8" s="65">
        <f>(T8-T10)/T10</f>
        <v>4.0159696214113282E-4</v>
      </c>
      <c r="AK8" s="64">
        <f>(AE8-AE10)*E8</f>
        <v>-10546.806346321489</v>
      </c>
      <c r="AL8" s="65">
        <f>(AE8-AE10)/AE10</f>
        <v>-2.3691063211694571E-3</v>
      </c>
      <c r="AM8" s="24"/>
      <c r="AN8" s="64">
        <f>(U8-U10)*D8</f>
        <v>13257.649259608736</v>
      </c>
      <c r="AO8" s="65">
        <f>(U8-U10)/U10</f>
        <v>2.2720079110341795E-3</v>
      </c>
      <c r="AP8" s="64">
        <f>(AF8-AF10)*E8</f>
        <v>-2948.3873589924178</v>
      </c>
      <c r="AQ8" s="65">
        <f>(AF8-AF10)/AF10</f>
        <v>-5.0387564565144277E-4</v>
      </c>
      <c r="AR8" s="203">
        <f>AD8/AD10-1</f>
        <v>-2.4297645810955615E-4</v>
      </c>
      <c r="AS8" s="80">
        <v>5.9453511880000001</v>
      </c>
      <c r="AT8" s="80">
        <f>H8/D8/6*7</f>
        <v>6.8592963804319327</v>
      </c>
    </row>
    <row r="9" spans="1:47" hidden="1">
      <c r="A9" s="197" t="s">
        <v>159</v>
      </c>
      <c r="B9" s="52"/>
      <c r="C9" s="53" t="s">
        <v>32</v>
      </c>
      <c r="D9" s="70">
        <v>754772</v>
      </c>
      <c r="E9" s="70">
        <v>113685</v>
      </c>
      <c r="F9" s="70">
        <v>163582</v>
      </c>
      <c r="G9" s="70">
        <v>1035860</v>
      </c>
      <c r="H9" s="71">
        <v>4465336.3499999996</v>
      </c>
      <c r="I9" s="71">
        <v>5886565.3499999996</v>
      </c>
      <c r="J9" s="122">
        <v>918344</v>
      </c>
      <c r="K9" s="122">
        <v>114421</v>
      </c>
      <c r="L9" s="122">
        <v>652759</v>
      </c>
      <c r="M9" s="122">
        <v>146792</v>
      </c>
      <c r="N9" s="122">
        <v>68372</v>
      </c>
      <c r="O9" s="122">
        <v>104050</v>
      </c>
      <c r="P9" s="122">
        <v>26086</v>
      </c>
      <c r="Q9" s="122">
        <v>59243</v>
      </c>
      <c r="R9" s="122">
        <v>2486</v>
      </c>
      <c r="S9" s="122">
        <v>41565</v>
      </c>
      <c r="T9" s="172">
        <f>H9/D9</f>
        <v>5.9161393771894026</v>
      </c>
      <c r="U9" s="173">
        <f>I9/D9</f>
        <v>7.7991305321342068</v>
      </c>
      <c r="V9" s="125">
        <f>J9/D9</f>
        <v>1.2167171013233136</v>
      </c>
      <c r="W9" s="125">
        <f>K9/D9</f>
        <v>0.1515967735952049</v>
      </c>
      <c r="X9" s="125">
        <f>L9/D9</f>
        <v>0.86484262797242084</v>
      </c>
      <c r="Y9" s="125">
        <f>M9/D9</f>
        <v>0.19448522202731422</v>
      </c>
      <c r="Z9" s="125">
        <f>O9/D9</f>
        <v>0.13785620028299936</v>
      </c>
      <c r="AA9" s="125">
        <f>P9/D9</f>
        <v>3.4561430471718613E-2</v>
      </c>
      <c r="AB9" s="125">
        <f>Q9/D9</f>
        <v>7.8491252987657203E-2</v>
      </c>
      <c r="AC9" s="125">
        <f>R9/D9</f>
        <v>3.2937098885491246E-3</v>
      </c>
      <c r="AD9" s="164">
        <f>F9/D9</f>
        <v>0.21673035035745894</v>
      </c>
      <c r="AE9" s="173">
        <f t="shared" ref="AE9" si="2">H9/E9</f>
        <v>39.27814883229977</v>
      </c>
      <c r="AF9" s="173">
        <f t="shared" ref="AF9" si="3">I9/E9</f>
        <v>51.779613405462456</v>
      </c>
      <c r="AG9" s="69">
        <f>G9/D9</f>
        <v>1.372414450986523</v>
      </c>
      <c r="AH9" s="32"/>
      <c r="AI9" s="64">
        <f>(T9-T10)*D9</f>
        <v>29513.607808114404</v>
      </c>
      <c r="AJ9" s="65">
        <f>(T9-T10)/T10</f>
        <v>6.6534687077082714E-3</v>
      </c>
      <c r="AK9" s="64">
        <f>(AE9-AE10)*E9</f>
        <v>11922.299276850617</v>
      </c>
      <c r="AL9" s="65">
        <f>(AE9-AE10)/AE10</f>
        <v>2.677114488134034E-3</v>
      </c>
      <c r="AM9" s="24"/>
      <c r="AN9" s="64">
        <f>(U9-U10)*D9</f>
        <v>56157.499621009687</v>
      </c>
      <c r="AO9" s="65">
        <f>(U9-U10)/U10</f>
        <v>9.6318304074318444E-3</v>
      </c>
      <c r="AP9" s="64">
        <f>(AF9-AF10)*E9</f>
        <v>33035.632648382714</v>
      </c>
      <c r="AQ9" s="65">
        <f>(AF9-AF10)/AF10</f>
        <v>5.6437114431067466E-3</v>
      </c>
      <c r="AR9" s="203">
        <f>AD9/AD10-1</f>
        <v>3.6978730404597648E-3</v>
      </c>
      <c r="AS9" s="80">
        <v>5.9637243440000001</v>
      </c>
      <c r="AT9" s="80">
        <f>H9/D9/6*7</f>
        <v>6.9021626067209692</v>
      </c>
    </row>
    <row r="10" spans="1:47" hidden="1">
      <c r="A10" s="197" t="s">
        <v>159</v>
      </c>
      <c r="B10" s="52"/>
      <c r="C10" s="49" t="s">
        <v>33</v>
      </c>
      <c r="D10" s="66">
        <v>253015</v>
      </c>
      <c r="E10" s="66">
        <v>37959</v>
      </c>
      <c r="F10" s="66">
        <v>54634</v>
      </c>
      <c r="G10" s="66">
        <v>346960</v>
      </c>
      <c r="H10" s="67">
        <v>1486978.44</v>
      </c>
      <c r="I10" s="67">
        <v>1954471.87</v>
      </c>
      <c r="J10" s="132">
        <v>295903</v>
      </c>
      <c r="K10" s="132">
        <v>35026</v>
      </c>
      <c r="L10" s="132">
        <v>211956</v>
      </c>
      <c r="M10" s="132">
        <v>47483</v>
      </c>
      <c r="N10" s="132">
        <v>22515</v>
      </c>
      <c r="O10" s="132">
        <v>33953</v>
      </c>
      <c r="P10" s="132">
        <v>8432</v>
      </c>
      <c r="Q10" s="132">
        <v>19407</v>
      </c>
      <c r="R10" s="132">
        <v>826</v>
      </c>
      <c r="S10" s="132">
        <v>13726</v>
      </c>
      <c r="T10" s="174">
        <f>H10/D10</f>
        <v>5.8770366974290056</v>
      </c>
      <c r="U10" s="174">
        <f>I10/D10</f>
        <v>7.7247272691342417</v>
      </c>
      <c r="V10" s="135">
        <f>J10/D10</f>
        <v>1.1695077366954529</v>
      </c>
      <c r="W10" s="135">
        <f>K10/D10</f>
        <v>0.13843448016915993</v>
      </c>
      <c r="X10" s="135">
        <f>L10/D10</f>
        <v>0.83772108373021359</v>
      </c>
      <c r="Y10" s="135">
        <f>M10/D10</f>
        <v>0.18766871529355966</v>
      </c>
      <c r="Z10" s="135">
        <f>O10/D10</f>
        <v>0.13419362488390016</v>
      </c>
      <c r="AA10" s="135">
        <f>P10/D10</f>
        <v>3.3326087386123353E-2</v>
      </c>
      <c r="AB10" s="135">
        <f>Q10/D10</f>
        <v>7.670296227496394E-2</v>
      </c>
      <c r="AC10" s="135">
        <f>R10/D10</f>
        <v>3.264628579333241E-3</v>
      </c>
      <c r="AD10" s="135">
        <f>F10/D10</f>
        <v>0.21593186174732723</v>
      </c>
      <c r="AE10" s="174">
        <f t="shared" si="0"/>
        <v>39.173277483600728</v>
      </c>
      <c r="AF10" s="174">
        <f t="shared" si="1"/>
        <v>51.489024210332204</v>
      </c>
      <c r="AG10" s="68">
        <f>G10/D10</f>
        <v>1.3713020967136336</v>
      </c>
      <c r="AI10" s="49"/>
      <c r="AJ10" s="49"/>
      <c r="AK10" s="49"/>
      <c r="AL10" s="49"/>
      <c r="AN10" s="49"/>
      <c r="AO10" s="49"/>
      <c r="AP10" s="49"/>
      <c r="AQ10" s="49"/>
      <c r="AR10" s="204"/>
      <c r="AS10" s="79">
        <v>5.957171647</v>
      </c>
      <c r="AT10" s="79">
        <f>H10/D10/6*7</f>
        <v>6.8565428136671738</v>
      </c>
    </row>
    <row r="11" spans="1:47" hidden="1">
      <c r="A11" s="197" t="s">
        <v>159</v>
      </c>
      <c r="B11" s="55"/>
      <c r="C11" s="59"/>
      <c r="D11" s="101"/>
      <c r="E11" s="101"/>
      <c r="F11" s="101"/>
      <c r="G11" s="101"/>
      <c r="H11" s="59"/>
      <c r="I11" s="5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18"/>
      <c r="W11" s="118"/>
      <c r="X11" s="118"/>
      <c r="Y11" s="118"/>
      <c r="Z11" s="118"/>
      <c r="AA11" s="118"/>
      <c r="AB11" s="118"/>
      <c r="AC11" s="118"/>
      <c r="AD11" s="167"/>
      <c r="AE11" s="173"/>
      <c r="AF11" s="120"/>
      <c r="AG11" s="102"/>
      <c r="AH11" s="14"/>
      <c r="AI11" s="55"/>
      <c r="AJ11" s="55"/>
      <c r="AK11" s="55"/>
      <c r="AL11" s="55"/>
      <c r="AM11" s="14"/>
      <c r="AN11" s="55"/>
      <c r="AO11" s="55"/>
      <c r="AP11" s="55"/>
      <c r="AQ11" s="55"/>
      <c r="AR11" s="205"/>
      <c r="AS11" s="103"/>
      <c r="AT11" s="103"/>
    </row>
    <row r="12" spans="1:47" hidden="1">
      <c r="A12" s="197" t="s">
        <v>159</v>
      </c>
      <c r="B12" s="52" t="s">
        <v>161</v>
      </c>
      <c r="C12" s="5" t="s">
        <v>30</v>
      </c>
      <c r="D12" s="70">
        <v>972395</v>
      </c>
      <c r="E12" s="70">
        <v>612060</v>
      </c>
      <c r="F12" s="70">
        <v>1411882</v>
      </c>
      <c r="G12" s="70">
        <v>14451252</v>
      </c>
      <c r="H12" s="71">
        <v>64114307.890000001</v>
      </c>
      <c r="I12" s="71">
        <v>83676401.060000002</v>
      </c>
      <c r="J12" s="163">
        <v>16447945</v>
      </c>
      <c r="K12" s="163">
        <v>2015437</v>
      </c>
      <c r="L12" s="163">
        <v>11258266</v>
      </c>
      <c r="M12" s="163">
        <v>3078806</v>
      </c>
      <c r="N12" s="163">
        <v>427111</v>
      </c>
      <c r="O12" s="163">
        <v>2368098</v>
      </c>
      <c r="P12" s="163">
        <v>901815</v>
      </c>
      <c r="Q12" s="163">
        <v>1040145</v>
      </c>
      <c r="R12" s="163">
        <v>57770</v>
      </c>
      <c r="S12" s="163">
        <v>402611</v>
      </c>
      <c r="T12" s="173">
        <f>H12/D12</f>
        <v>65.934427768550847</v>
      </c>
      <c r="U12" s="173">
        <f>I12/D12</f>
        <v>86.05186273068044</v>
      </c>
      <c r="V12" s="125">
        <f>J12/D12</f>
        <v>16.914880269849188</v>
      </c>
      <c r="W12" s="125">
        <f>K12/D12</f>
        <v>2.0726525743139361</v>
      </c>
      <c r="X12" s="125">
        <f>L12/D12</f>
        <v>11.5778731893932</v>
      </c>
      <c r="Y12" s="125">
        <f>M12/D12</f>
        <v>3.1662092051069783</v>
      </c>
      <c r="Z12" s="125">
        <f>O12/D12</f>
        <v>2.4353251507874885</v>
      </c>
      <c r="AA12" s="125">
        <f>P12/D12</f>
        <v>0.92741632772690108</v>
      </c>
      <c r="AB12" s="125">
        <f>Q12/D12</f>
        <v>1.0696733323392242</v>
      </c>
      <c r="AC12" s="125">
        <f>R12/D12</f>
        <v>5.9410013420472134E-2</v>
      </c>
      <c r="AD12" s="164">
        <f>F12/D12</f>
        <v>1.4519634510666961</v>
      </c>
      <c r="AE12" s="173">
        <f t="shared" ref="AE12:AE15" si="4">H12/E12</f>
        <v>104.7516712250433</v>
      </c>
      <c r="AF12" s="173">
        <f t="shared" ref="AF12:AF15" si="5">I12/E12</f>
        <v>136.71274231284514</v>
      </c>
      <c r="AG12" s="69">
        <f>G12/D12</f>
        <v>14.861503812750991</v>
      </c>
      <c r="AH12" s="32"/>
      <c r="AI12" s="64">
        <f>(T12-T15)*D12</f>
        <v>144723.90701891016</v>
      </c>
      <c r="AJ12" s="65">
        <f>(T12-T15)/T15</f>
        <v>2.262386246835895E-3</v>
      </c>
      <c r="AK12" s="64">
        <f>(AE12-AE15)*E12</f>
        <v>61164.189664287274</v>
      </c>
      <c r="AL12" s="65">
        <f>(AE12-AE15)/AE15</f>
        <v>9.5489754492669352E-4</v>
      </c>
      <c r="AM12" s="24"/>
      <c r="AN12" s="64">
        <f>(U12-U15)*D12</f>
        <v>191659.58617735619</v>
      </c>
      <c r="AO12" s="65">
        <f>(U12-U15)/U15</f>
        <v>2.2957439023447495E-3</v>
      </c>
      <c r="AP12" s="64">
        <f>(AF12-AF15)*E12</f>
        <v>82608.362664117609</v>
      </c>
      <c r="AQ12" s="65">
        <f>(AF12-AF15)/AF15</f>
        <v>9.8821168412843567E-4</v>
      </c>
      <c r="AR12" s="203">
        <f>AD12/AD15-1</f>
        <v>2.32920188437169E-3</v>
      </c>
      <c r="AS12" s="80">
        <v>73.935919760000004</v>
      </c>
      <c r="AT12" s="80">
        <f>H12/D12/6*7</f>
        <v>76.923499063309322</v>
      </c>
    </row>
    <row r="13" spans="1:47" hidden="1">
      <c r="A13" s="197" t="s">
        <v>159</v>
      </c>
      <c r="B13" s="52"/>
      <c r="C13" s="53" t="s">
        <v>31</v>
      </c>
      <c r="D13" s="70">
        <v>973385</v>
      </c>
      <c r="E13" s="70">
        <v>613010</v>
      </c>
      <c r="F13" s="70">
        <v>1412561</v>
      </c>
      <c r="G13" s="70">
        <v>14472140</v>
      </c>
      <c r="H13" s="71">
        <v>64254294.229999997</v>
      </c>
      <c r="I13" s="71">
        <v>83770485.980000004</v>
      </c>
      <c r="J13" s="122">
        <v>16528633</v>
      </c>
      <c r="K13" s="122">
        <v>2120367</v>
      </c>
      <c r="L13" s="122">
        <v>11247216</v>
      </c>
      <c r="M13" s="122">
        <v>3065629</v>
      </c>
      <c r="N13" s="122">
        <v>429055</v>
      </c>
      <c r="O13" s="122">
        <v>2348872</v>
      </c>
      <c r="P13" s="122">
        <v>885712</v>
      </c>
      <c r="Q13" s="122">
        <v>1036442</v>
      </c>
      <c r="R13" s="122">
        <v>57463</v>
      </c>
      <c r="S13" s="122">
        <v>402973</v>
      </c>
      <c r="T13" s="172">
        <f>H13/D13</f>
        <v>66.0111818345259</v>
      </c>
      <c r="U13" s="173">
        <f>I13/D13</f>
        <v>86.060999481191928</v>
      </c>
      <c r="V13" s="125">
        <f>J13/D13</f>
        <v>16.98057089435321</v>
      </c>
      <c r="W13" s="125">
        <f>K13/D13</f>
        <v>2.1783436153217894</v>
      </c>
      <c r="X13" s="125">
        <f>L13/D13</f>
        <v>11.554745552890171</v>
      </c>
      <c r="Y13" s="125">
        <f>M13/D13</f>
        <v>3.1494516558196399</v>
      </c>
      <c r="Z13" s="125">
        <f>O13/D13</f>
        <v>2.4130965650795932</v>
      </c>
      <c r="AA13" s="125">
        <f>P13/D13</f>
        <v>0.90992978112463208</v>
      </c>
      <c r="AB13" s="125">
        <f>Q13/D13</f>
        <v>1.064781150315651</v>
      </c>
      <c r="AC13" s="125">
        <f>R13/D13</f>
        <v>5.9034195102657221E-2</v>
      </c>
      <c r="AD13" s="164">
        <f>F13/D13</f>
        <v>1.4511842693281691</v>
      </c>
      <c r="AE13" s="173">
        <f t="shared" si="4"/>
        <v>104.81769339815011</v>
      </c>
      <c r="AF13" s="173">
        <f t="shared" si="5"/>
        <v>136.65435470873234</v>
      </c>
      <c r="AG13" s="69">
        <f>G13/D13</f>
        <v>14.867847768354762</v>
      </c>
      <c r="AH13" s="32"/>
      <c r="AI13" s="64">
        <f>(T13-T15)*D13</f>
        <v>219582.50762991759</v>
      </c>
      <c r="AJ13" s="65">
        <f>(T13-T15)/T15</f>
        <v>3.4291168293525401E-3</v>
      </c>
      <c r="AK13" s="64">
        <f>(AE13-AE15)*E13</f>
        <v>101731.37710519407</v>
      </c>
      <c r="AL13" s="65">
        <f>(AE13-AE15)/AE15</f>
        <v>1.5857726111187399E-3</v>
      </c>
      <c r="AM13" s="24"/>
      <c r="AN13" s="64">
        <f>(U13-U15)*D13</f>
        <v>200748.29161528364</v>
      </c>
      <c r="AO13" s="65">
        <f>(U13-U15)/U15</f>
        <v>2.4021649124212276E-3</v>
      </c>
      <c r="AP13" s="64">
        <f>(AF13-AF15)*E13</f>
        <v>46944.396831915139</v>
      </c>
      <c r="AQ13" s="65">
        <f>(AF13-AF15)/AF15</f>
        <v>5.6070725084272964E-4</v>
      </c>
      <c r="AR13" s="203">
        <f>AD13/AD15-1</f>
        <v>1.7913118916679238E-3</v>
      </c>
      <c r="AS13" s="80">
        <v>73.931944040000005</v>
      </c>
      <c r="AT13" s="80">
        <f>H13/D13/6*7</f>
        <v>77.013045473613559</v>
      </c>
    </row>
    <row r="14" spans="1:47" hidden="1">
      <c r="A14" s="197" t="s">
        <v>159</v>
      </c>
      <c r="B14" s="52"/>
      <c r="C14" s="53" t="s">
        <v>32</v>
      </c>
      <c r="D14" s="70">
        <v>973354</v>
      </c>
      <c r="E14" s="70">
        <v>613581</v>
      </c>
      <c r="F14" s="70">
        <v>1412246</v>
      </c>
      <c r="G14" s="70">
        <v>14458850</v>
      </c>
      <c r="H14" s="71">
        <v>64168320.18</v>
      </c>
      <c r="I14" s="71">
        <v>83714396.090000004</v>
      </c>
      <c r="J14" s="122">
        <v>16514005</v>
      </c>
      <c r="K14" s="122">
        <v>2116447</v>
      </c>
      <c r="L14" s="122">
        <v>11229218</v>
      </c>
      <c r="M14" s="122">
        <v>3072740</v>
      </c>
      <c r="N14" s="122">
        <v>428758</v>
      </c>
      <c r="O14" s="122">
        <v>2348278</v>
      </c>
      <c r="P14" s="122">
        <v>883993</v>
      </c>
      <c r="Q14" s="122">
        <v>1037079</v>
      </c>
      <c r="R14" s="122">
        <v>57508</v>
      </c>
      <c r="S14" s="122">
        <v>403075</v>
      </c>
      <c r="T14" s="172">
        <f>H14/D14</f>
        <v>65.924956572839889</v>
      </c>
      <c r="U14" s="173">
        <f>I14/D14</f>
        <v>86.006115031119208</v>
      </c>
      <c r="V14" s="125">
        <f>J14/D14</f>
        <v>16.966083254396654</v>
      </c>
      <c r="W14" s="125">
        <f>K14/D14</f>
        <v>2.1743856808519819</v>
      </c>
      <c r="X14" s="125">
        <f>L14/D14</f>
        <v>11.536622852528474</v>
      </c>
      <c r="Y14" s="125">
        <f>M14/D14</f>
        <v>3.1568576283654251</v>
      </c>
      <c r="Z14" s="125">
        <f>O14/D14</f>
        <v>2.4125631579055513</v>
      </c>
      <c r="AA14" s="125">
        <f>P14/D14</f>
        <v>0.90819270275768116</v>
      </c>
      <c r="AB14" s="125">
        <f>Q14/D14</f>
        <v>1.0654695003051304</v>
      </c>
      <c r="AC14" s="125">
        <f>R14/D14</f>
        <v>5.9082307156491883E-2</v>
      </c>
      <c r="AD14" s="164">
        <f>F14/D14</f>
        <v>1.4509068643063059</v>
      </c>
      <c r="AE14" s="173">
        <f t="shared" si="4"/>
        <v>104.58003129171209</v>
      </c>
      <c r="AF14" s="173">
        <f t="shared" si="5"/>
        <v>136.43576983315978</v>
      </c>
      <c r="AG14" s="69">
        <f>G14/D14</f>
        <v>14.854667469389348</v>
      </c>
      <c r="AH14" s="32"/>
      <c r="AI14" s="64">
        <f>(T14-T15)*D14</f>
        <v>135647.81108553696</v>
      </c>
      <c r="AJ14" s="65">
        <f>(T14-T15)/T15</f>
        <v>2.1184155848442934E-3</v>
      </c>
      <c r="AK14" s="64">
        <f>(AE14-AE15)*E14</f>
        <v>-43998.816169803009</v>
      </c>
      <c r="AL14" s="65">
        <f>(AE14-AE15)/AE15</f>
        <v>-6.8520833475002672E-4</v>
      </c>
      <c r="AM14" s="24"/>
      <c r="AN14" s="64">
        <f>(U14-U15)*D14</f>
        <v>147319.89924298567</v>
      </c>
      <c r="AO14" s="65">
        <f>(U14-U15)/U15</f>
        <v>1.7628940242769922E-3</v>
      </c>
      <c r="AP14" s="64">
        <f>(AF14-AF15)*E14</f>
        <v>-87131.40244197844</v>
      </c>
      <c r="AQ14" s="65">
        <f>(AF14-AF15)/AF15</f>
        <v>-1.0397352536305113E-3</v>
      </c>
      <c r="AR14" s="203">
        <f>AD14/AD15-1</f>
        <v>1.5998117860980265E-3</v>
      </c>
      <c r="AS14" s="80">
        <v>73.891913470000006</v>
      </c>
      <c r="AT14" s="80">
        <f>H14/D14/6*7</f>
        <v>76.912449334979868</v>
      </c>
    </row>
    <row r="15" spans="1:47" hidden="1">
      <c r="A15" s="197" t="s">
        <v>159</v>
      </c>
      <c r="B15" s="52"/>
      <c r="C15" s="49" t="s">
        <v>33</v>
      </c>
      <c r="D15" s="66">
        <v>324116</v>
      </c>
      <c r="E15" s="66">
        <v>203744</v>
      </c>
      <c r="F15" s="66">
        <v>469511</v>
      </c>
      <c r="G15" s="66">
        <v>4807747</v>
      </c>
      <c r="H15" s="67">
        <v>21322164.02</v>
      </c>
      <c r="I15" s="67">
        <v>27826902.100000001</v>
      </c>
      <c r="J15" s="132">
        <v>5508614</v>
      </c>
      <c r="K15" s="132">
        <v>694133</v>
      </c>
      <c r="L15" s="132">
        <v>3749639</v>
      </c>
      <c r="M15" s="132">
        <v>1033141</v>
      </c>
      <c r="N15" s="132">
        <v>141986</v>
      </c>
      <c r="O15" s="132">
        <v>781716</v>
      </c>
      <c r="P15" s="132">
        <v>295068</v>
      </c>
      <c r="Q15" s="132">
        <v>344860</v>
      </c>
      <c r="R15" s="132">
        <v>19513</v>
      </c>
      <c r="S15" s="132">
        <v>133723</v>
      </c>
      <c r="T15" s="174">
        <f>H15/D15</f>
        <v>65.785595342408271</v>
      </c>
      <c r="U15" s="174">
        <f>I15/D15</f>
        <v>85.854762183909472</v>
      </c>
      <c r="V15" s="135">
        <f>J15/D15</f>
        <v>16.995810142047908</v>
      </c>
      <c r="W15" s="135">
        <f>K15/D15</f>
        <v>2.1416190499697638</v>
      </c>
      <c r="X15" s="135">
        <f>L15/D15</f>
        <v>11.568817954065828</v>
      </c>
      <c r="Y15" s="135">
        <f>M15/D15</f>
        <v>3.1875655629465993</v>
      </c>
      <c r="Z15" s="135">
        <f>O15/D15</f>
        <v>2.4118402053585752</v>
      </c>
      <c r="AA15" s="135">
        <f>P15/D15</f>
        <v>0.91037776598501774</v>
      </c>
      <c r="AB15" s="135">
        <f>Q15/D15</f>
        <v>1.0640017771415173</v>
      </c>
      <c r="AC15" s="135">
        <f>R15/D15</f>
        <v>6.0203754211455157E-2</v>
      </c>
      <c r="AD15" s="135">
        <f>F15/D15</f>
        <v>1.4485893939206951</v>
      </c>
      <c r="AE15" s="174">
        <f t="shared" si="4"/>
        <v>104.65173953588817</v>
      </c>
      <c r="AF15" s="174">
        <f t="shared" si="5"/>
        <v>136.57777456023246</v>
      </c>
      <c r="AG15" s="68">
        <f>G15/D15</f>
        <v>14.833414579965197</v>
      </c>
      <c r="AI15" s="49"/>
      <c r="AJ15" s="49"/>
      <c r="AK15" s="49"/>
      <c r="AL15" s="49"/>
      <c r="AN15" s="49"/>
      <c r="AO15" s="49"/>
      <c r="AP15" s="49"/>
      <c r="AQ15" s="49"/>
      <c r="AR15" s="204"/>
      <c r="AS15" s="79">
        <v>73.85950287</v>
      </c>
      <c r="AT15" s="79">
        <f>H15/D15/6*7</f>
        <v>76.74986123280965</v>
      </c>
    </row>
    <row r="16" spans="1:47" hidden="1">
      <c r="A16" s="197" t="s">
        <v>159</v>
      </c>
      <c r="B16" s="55"/>
      <c r="C16" s="59"/>
      <c r="D16" s="101"/>
      <c r="E16" s="101"/>
      <c r="F16" s="101"/>
      <c r="G16" s="101"/>
      <c r="H16" s="59"/>
      <c r="I16" s="59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67"/>
      <c r="AE16" s="206"/>
      <c r="AF16" s="120"/>
      <c r="AG16" s="102"/>
      <c r="AH16" s="14"/>
      <c r="AI16" s="55"/>
      <c r="AJ16" s="55"/>
      <c r="AK16" s="55"/>
      <c r="AL16" s="55"/>
      <c r="AM16" s="14"/>
      <c r="AN16" s="55"/>
      <c r="AO16" s="55"/>
      <c r="AP16" s="55"/>
      <c r="AQ16" s="55"/>
      <c r="AR16" s="205"/>
      <c r="AS16" s="103"/>
      <c r="AT16" s="103"/>
    </row>
    <row r="17" spans="1:48" hidden="1">
      <c r="A17" s="197" t="s">
        <v>159</v>
      </c>
      <c r="B17" s="109" t="s">
        <v>110</v>
      </c>
      <c r="C17" s="110" t="s">
        <v>30</v>
      </c>
      <c r="D17" s="111">
        <v>1728384</v>
      </c>
      <c r="E17" s="111">
        <v>725698</v>
      </c>
      <c r="F17" s="111">
        <v>1574994</v>
      </c>
      <c r="G17" s="111">
        <v>15488336</v>
      </c>
      <c r="H17" s="112">
        <v>68581794.099999994</v>
      </c>
      <c r="I17" s="112">
        <v>89545864.079999998</v>
      </c>
      <c r="J17" s="111">
        <v>17336614</v>
      </c>
      <c r="K17" s="111">
        <v>2109762</v>
      </c>
      <c r="L17" s="111">
        <v>11903891</v>
      </c>
      <c r="M17" s="111">
        <v>3223109</v>
      </c>
      <c r="N17" s="111">
        <v>494420</v>
      </c>
      <c r="O17" s="111">
        <v>2471093</v>
      </c>
      <c r="P17" s="111">
        <v>926156</v>
      </c>
      <c r="Q17" s="111">
        <v>1099801</v>
      </c>
      <c r="R17" s="111">
        <v>60306</v>
      </c>
      <c r="S17" s="111">
        <v>444165</v>
      </c>
      <c r="T17" s="175">
        <f>H17/D17</f>
        <v>39.679720536640005</v>
      </c>
      <c r="U17" s="175">
        <f>I17/D17</f>
        <v>51.809010081093092</v>
      </c>
      <c r="V17" s="165">
        <f>J17/D17</f>
        <v>10.030533723987261</v>
      </c>
      <c r="W17" s="165">
        <f>K17/D17</f>
        <v>1.2206558264830039</v>
      </c>
      <c r="X17" s="165">
        <f>L17/D17</f>
        <v>6.8872953001184918</v>
      </c>
      <c r="Y17" s="165">
        <f>M17/D17</f>
        <v>1.864810713359994</v>
      </c>
      <c r="Z17" s="165">
        <f>O17/D17</f>
        <v>1.4297129573057838</v>
      </c>
      <c r="AA17" s="165">
        <f>P17/D17</f>
        <v>0.53585082944530849</v>
      </c>
      <c r="AB17" s="165">
        <f>Q17/D17</f>
        <v>0.63631750814633781</v>
      </c>
      <c r="AC17" s="165">
        <f>R17/D17</f>
        <v>3.4891551877360587E-2</v>
      </c>
      <c r="AD17" s="165">
        <f>F17/D17</f>
        <v>0.91125236058653636</v>
      </c>
      <c r="AE17" s="175">
        <f t="shared" ref="AE17:AE20" si="6">H17/E17</f>
        <v>94.504592957401002</v>
      </c>
      <c r="AF17" s="175">
        <f t="shared" ref="AF17:AF20" si="7">I17/E17</f>
        <v>123.39273923863645</v>
      </c>
      <c r="AG17" s="113">
        <f>G17/D17</f>
        <v>8.9611660371769233</v>
      </c>
      <c r="AH17" s="114"/>
      <c r="AI17" s="115">
        <f>(T17-T20)*D17</f>
        <v>273287.2244645629</v>
      </c>
      <c r="AJ17" s="116">
        <f>(T17-T20)/T20</f>
        <v>4.0007787750728921E-3</v>
      </c>
      <c r="AK17" s="115">
        <f>(AE17-AE20)*E17</f>
        <v>98783.690790838096</v>
      </c>
      <c r="AL17" s="116">
        <f>(AE17-AE20)/AE20</f>
        <v>1.4424554382258042E-3</v>
      </c>
      <c r="AM17" s="114"/>
      <c r="AN17" s="115">
        <f>(U17-U20)*D17</f>
        <v>357013.94413054554</v>
      </c>
      <c r="AO17" s="116">
        <f>(U17-U20)/U20</f>
        <v>4.0028988330567533E-3</v>
      </c>
      <c r="AP17" s="115">
        <f>(AF17-AF20)*E17</f>
        <v>129168.68407583167</v>
      </c>
      <c r="AQ17" s="116">
        <f>(AF17-AF20)/AF20</f>
        <v>1.4445700940287655E-3</v>
      </c>
      <c r="AR17" s="207">
        <f>AD17/AD20-1</f>
        <v>3.3711780474263708E-3</v>
      </c>
      <c r="AS17" s="117">
        <v>44.209233949999998</v>
      </c>
      <c r="AT17" s="117">
        <f>H17/D17/6*7</f>
        <v>46.293007292746672</v>
      </c>
      <c r="AU17" s="27"/>
    </row>
    <row r="18" spans="1:48" hidden="1">
      <c r="A18" s="197" t="s">
        <v>159</v>
      </c>
      <c r="B18" s="180"/>
      <c r="C18" s="181" t="s">
        <v>31</v>
      </c>
      <c r="D18" s="182">
        <v>1728779</v>
      </c>
      <c r="E18" s="182">
        <v>726654</v>
      </c>
      <c r="F18" s="182">
        <v>1575635</v>
      </c>
      <c r="G18" s="182">
        <v>15504558</v>
      </c>
      <c r="H18" s="183">
        <v>68695555.370000005</v>
      </c>
      <c r="I18" s="183">
        <v>89618956.260000005</v>
      </c>
      <c r="J18" s="182">
        <v>17458197</v>
      </c>
      <c r="K18" s="182">
        <v>2234921</v>
      </c>
      <c r="L18" s="182">
        <v>11910912</v>
      </c>
      <c r="M18" s="182">
        <v>3212632</v>
      </c>
      <c r="N18" s="182">
        <v>497357</v>
      </c>
      <c r="O18" s="182">
        <v>2453796</v>
      </c>
      <c r="P18" s="182">
        <v>911991</v>
      </c>
      <c r="Q18" s="182">
        <v>1095959</v>
      </c>
      <c r="R18" s="182">
        <v>60143</v>
      </c>
      <c r="S18" s="182">
        <v>444531</v>
      </c>
      <c r="T18" s="184">
        <f>H18/D18</f>
        <v>39.736458720287558</v>
      </c>
      <c r="U18" s="184">
        <f>I18/D18</f>
        <v>51.839452156695565</v>
      </c>
      <c r="V18" s="185">
        <f>J18/D18</f>
        <v>10.098570725350088</v>
      </c>
      <c r="W18" s="185">
        <f>K18/D18</f>
        <v>1.2927742643796576</v>
      </c>
      <c r="X18" s="185">
        <f>L18/D18</f>
        <v>6.8897829045817884</v>
      </c>
      <c r="Y18" s="185">
        <f>M18/D18</f>
        <v>1.8583242855217468</v>
      </c>
      <c r="Z18" s="185">
        <f>O18/D18</f>
        <v>1.4193809619390332</v>
      </c>
      <c r="AA18" s="185">
        <f>P18/D18</f>
        <v>0.52753475140547168</v>
      </c>
      <c r="AB18" s="185">
        <f>Q18/D18</f>
        <v>0.6339497414070856</v>
      </c>
      <c r="AC18" s="185">
        <f>R18/D18</f>
        <v>3.4789293484013863E-2</v>
      </c>
      <c r="AD18" s="185">
        <f>F18/D18</f>
        <v>0.91141493504953497</v>
      </c>
      <c r="AE18" s="184">
        <f t="shared" si="6"/>
        <v>94.536815829817229</v>
      </c>
      <c r="AF18" s="184">
        <f t="shared" si="7"/>
        <v>123.33098869613325</v>
      </c>
      <c r="AG18" s="186">
        <f>G18/D18</f>
        <v>8.968502046820328</v>
      </c>
      <c r="AH18" s="187"/>
      <c r="AI18" s="188">
        <f>(T18-T20)*D18</f>
        <v>371437.46114336496</v>
      </c>
      <c r="AJ18" s="189">
        <f>(T18-T20)/T20</f>
        <v>5.4364033157201829E-3</v>
      </c>
      <c r="AK18" s="188">
        <f>(AE18-AE20)*E18</f>
        <v>122328.70285545458</v>
      </c>
      <c r="AL18" s="189">
        <f>(AE18-AE20)/AE20</f>
        <v>1.7839134717874644E-3</v>
      </c>
      <c r="AM18" s="187"/>
      <c r="AN18" s="188">
        <f>(U18-U20)*D18</f>
        <v>409723.15610742645</v>
      </c>
      <c r="AO18" s="189">
        <f>(U18-U20)/U20</f>
        <v>4.5928335201611374E-3</v>
      </c>
      <c r="AP18" s="188">
        <f>(AF18-AF20)*E18</f>
        <v>84467.566039328303</v>
      </c>
      <c r="AQ18" s="189">
        <f>(AF18-AF20)/AF20</f>
        <v>9.4340814664222068E-4</v>
      </c>
      <c r="AR18" s="208">
        <f>AD18/AD20-1</f>
        <v>3.5501872193250961E-3</v>
      </c>
      <c r="AS18" s="190">
        <v>44.225044359999998</v>
      </c>
      <c r="AT18" s="190">
        <f>H18/D18/6*7</f>
        <v>46.35920184033548</v>
      </c>
      <c r="AU18" s="27"/>
    </row>
    <row r="19" spans="1:48" hidden="1">
      <c r="A19" s="197" t="s">
        <v>159</v>
      </c>
      <c r="B19" s="180"/>
      <c r="C19" s="181" t="s">
        <v>32</v>
      </c>
      <c r="D19" s="182">
        <v>1728126</v>
      </c>
      <c r="E19" s="182">
        <v>727266</v>
      </c>
      <c r="F19" s="182">
        <v>1575828</v>
      </c>
      <c r="G19" s="182">
        <v>15494710</v>
      </c>
      <c r="H19" s="183">
        <v>68633656.530000001</v>
      </c>
      <c r="I19" s="183">
        <v>89600961.439999998</v>
      </c>
      <c r="J19" s="182">
        <v>17432349</v>
      </c>
      <c r="K19" s="182">
        <v>2230868</v>
      </c>
      <c r="L19" s="182">
        <v>11881977</v>
      </c>
      <c r="M19" s="182">
        <v>3219532</v>
      </c>
      <c r="N19" s="182">
        <v>497130</v>
      </c>
      <c r="O19" s="182">
        <v>2452328</v>
      </c>
      <c r="P19" s="182">
        <v>910079</v>
      </c>
      <c r="Q19" s="182">
        <v>1096322</v>
      </c>
      <c r="R19" s="182">
        <v>59994</v>
      </c>
      <c r="S19" s="182">
        <v>444640</v>
      </c>
      <c r="T19" s="184">
        <f>H19/D19</f>
        <v>39.715655299439973</v>
      </c>
      <c r="U19" s="184">
        <f>I19/D19</f>
        <v>51.848627611644055</v>
      </c>
      <c r="V19" s="185">
        <f>J19/D19</f>
        <v>10.087429388829287</v>
      </c>
      <c r="W19" s="185">
        <f>K19/D19</f>
        <v>1.2909174446770664</v>
      </c>
      <c r="X19" s="185">
        <f>L19/D19</f>
        <v>6.8756427482718276</v>
      </c>
      <c r="Y19" s="185">
        <f>M19/D19</f>
        <v>1.8630192474391334</v>
      </c>
      <c r="Z19" s="185">
        <f>O19/D19</f>
        <v>1.4190678226008984</v>
      </c>
      <c r="AA19" s="185">
        <f>P19/D19</f>
        <v>0.52662768802737758</v>
      </c>
      <c r="AB19" s="185">
        <f>Q19/D19</f>
        <v>0.6343993435663835</v>
      </c>
      <c r="AC19" s="185">
        <f>R19/D19</f>
        <v>3.4716218609059754E-2</v>
      </c>
      <c r="AD19" s="185">
        <f>F19/D19</f>
        <v>0.9118710094055642</v>
      </c>
      <c r="AE19" s="184">
        <f t="shared" ref="AE19" si="8">H19/E19</f>
        <v>94.372150671143714</v>
      </c>
      <c r="AF19" s="184">
        <f t="shared" ref="AF19" si="9">I19/E19</f>
        <v>123.20246160276982</v>
      </c>
      <c r="AG19" s="186">
        <f>G19/D19</f>
        <v>8.9661922799610672</v>
      </c>
      <c r="AH19" s="187"/>
      <c r="AI19" s="188">
        <f>(T19-T20)*D19</f>
        <v>335346.22812753147</v>
      </c>
      <c r="AJ19" s="189">
        <f>(T19-T20)/T20</f>
        <v>4.9100223218602468E-3</v>
      </c>
      <c r="AK19" s="188">
        <f>(AE19-AE20)*E19</f>
        <v>2676.3588214914175</v>
      </c>
      <c r="AL19" s="189">
        <f>(AE19-AE20)/AE20</f>
        <v>3.8996365997047946E-5</v>
      </c>
      <c r="AM19" s="187"/>
      <c r="AN19" s="188">
        <f>(U19-U20)*D19</f>
        <v>425424.73640892777</v>
      </c>
      <c r="AO19" s="189">
        <f>(U19-U20)/U20</f>
        <v>4.7706439695786671E-3</v>
      </c>
      <c r="AP19" s="188">
        <f>(AF19-AF20)*E19</f>
        <v>-8934.6790635612087</v>
      </c>
      <c r="AQ19" s="189">
        <f>(AF19-AF20)/AF20</f>
        <v>-9.9706387916015564E-5</v>
      </c>
      <c r="AR19" s="208">
        <f>AD19/AD20-1</f>
        <v>4.0523662903255708E-3</v>
      </c>
      <c r="AS19" s="190">
        <v>44.223767070000001</v>
      </c>
      <c r="AT19" s="190">
        <f>H19/D19/6*7</f>
        <v>46.334931182679973</v>
      </c>
      <c r="AU19" s="27"/>
    </row>
    <row r="20" spans="1:48" hidden="1">
      <c r="A20" s="197" t="s">
        <v>159</v>
      </c>
      <c r="B20" s="73"/>
      <c r="C20" s="26" t="s">
        <v>33</v>
      </c>
      <c r="D20" s="28">
        <v>577131</v>
      </c>
      <c r="E20" s="28">
        <v>241703</v>
      </c>
      <c r="F20" s="28">
        <v>524145</v>
      </c>
      <c r="G20" s="28">
        <v>5154707</v>
      </c>
      <c r="H20" s="29">
        <v>22809142.460000001</v>
      </c>
      <c r="I20" s="29">
        <v>29781373.969999999</v>
      </c>
      <c r="J20" s="28">
        <v>5804517</v>
      </c>
      <c r="K20" s="28">
        <v>729159</v>
      </c>
      <c r="L20" s="28">
        <v>3961595</v>
      </c>
      <c r="M20" s="28">
        <v>1080624</v>
      </c>
      <c r="N20" s="28">
        <v>164501</v>
      </c>
      <c r="O20" s="28">
        <v>815669</v>
      </c>
      <c r="P20" s="28">
        <v>303500</v>
      </c>
      <c r="Q20" s="28">
        <v>364267</v>
      </c>
      <c r="R20" s="28">
        <v>20339</v>
      </c>
      <c r="S20" s="28">
        <v>147449</v>
      </c>
      <c r="T20" s="176">
        <f>H20/D20</f>
        <v>39.521603344821195</v>
      </c>
      <c r="U20" s="176">
        <f>I20/D20</f>
        <v>51.602450691437468</v>
      </c>
      <c r="V20" s="166">
        <f>J20/D20</f>
        <v>10.057538063281994</v>
      </c>
      <c r="W20" s="166">
        <f>K20/D20</f>
        <v>1.2634202633370932</v>
      </c>
      <c r="X20" s="166">
        <f>L20/D20</f>
        <v>6.8642907762708987</v>
      </c>
      <c r="Y20" s="166">
        <f>M20/D20</f>
        <v>1.872406784594832</v>
      </c>
      <c r="Z20" s="166">
        <f>O20/D20</f>
        <v>1.4133169072532925</v>
      </c>
      <c r="AA20" s="166">
        <f>P20/D20</f>
        <v>0.52587714054521417</v>
      </c>
      <c r="AB20" s="166">
        <f>Q20/D20</f>
        <v>0.63116866014821593</v>
      </c>
      <c r="AC20" s="166">
        <f>R20/D20</f>
        <v>3.5241565606422109E-2</v>
      </c>
      <c r="AD20" s="166">
        <f>F20/D20</f>
        <v>0.90819068807601744</v>
      </c>
      <c r="AE20" s="176">
        <f t="shared" si="6"/>
        <v>94.36847064372391</v>
      </c>
      <c r="AF20" s="176">
        <f t="shared" si="7"/>
        <v>123.21474690012121</v>
      </c>
      <c r="AG20" s="104">
        <f>G20/D20</f>
        <v>8.9316065156784159</v>
      </c>
      <c r="AH20" s="105"/>
      <c r="AI20" s="106"/>
      <c r="AJ20" s="106"/>
      <c r="AK20" s="106"/>
      <c r="AL20" s="106"/>
      <c r="AM20" s="105"/>
      <c r="AN20" s="106"/>
      <c r="AO20" s="106"/>
      <c r="AP20" s="106"/>
      <c r="AQ20" s="106"/>
      <c r="AR20" s="209"/>
      <c r="AS20" s="83">
        <v>44.091030320000002</v>
      </c>
      <c r="AT20" s="83">
        <f>H20/D20/6*7</f>
        <v>46.108537235624723</v>
      </c>
      <c r="AU20" s="27"/>
    </row>
    <row r="21" spans="1:48" ht="15" hidden="1" customHeight="1">
      <c r="A21" s="197" t="s">
        <v>159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AI21" s="10"/>
      <c r="AJ21" s="31"/>
      <c r="AS21" s="84"/>
      <c r="AT21" s="84"/>
    </row>
    <row r="22" spans="1:48" hidden="1">
      <c r="A22" s="197" t="s">
        <v>159</v>
      </c>
      <c r="B22" s="74" t="s">
        <v>110</v>
      </c>
      <c r="C22" s="1"/>
      <c r="D22" s="2">
        <f>SUM(D17:D19)</f>
        <v>5185289</v>
      </c>
      <c r="E22" s="2">
        <f>SUM(E17)</f>
        <v>725698</v>
      </c>
      <c r="F22" s="2"/>
      <c r="G22" s="2"/>
      <c r="H22" s="3"/>
      <c r="I22" s="3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8"/>
      <c r="AE22" s="178"/>
      <c r="AF22" s="177"/>
      <c r="AG22" s="30"/>
      <c r="AH22" s="210"/>
      <c r="AI22" s="3">
        <f>SUMIF(AI7:AI15,"&lt;&gt;#DIV/0!")</f>
        <v>555761.82867213583</v>
      </c>
      <c r="AJ22" s="30"/>
      <c r="AK22" s="3" t="e">
        <f>SUMIF(#REF!,"&lt;&gt;#DIV/0!")</f>
        <v>#REF!</v>
      </c>
      <c r="AL22" s="1"/>
      <c r="AM22" s="1"/>
      <c r="AN22" s="3">
        <f>SUMIF(AN7:AN15, "&lt;&gt;#DIV/0!")</f>
        <v>638797.10245071712</v>
      </c>
      <c r="AO22" s="1"/>
      <c r="AP22" s="3" t="e">
        <f>SUMIF(#REF!, "&lt;&gt;#DIV/0!")</f>
        <v>#REF!</v>
      </c>
      <c r="AQ22" s="1"/>
      <c r="AR22" s="211"/>
      <c r="AS22" s="85"/>
      <c r="AT22" s="85"/>
      <c r="AU22" s="11"/>
    </row>
    <row r="23" spans="1:48" ht="15" hidden="1" customHeight="1">
      <c r="A23" s="197" t="s">
        <v>159</v>
      </c>
    </row>
    <row r="24" spans="1:48" hidden="1">
      <c r="A24" s="197" t="s">
        <v>159</v>
      </c>
    </row>
    <row r="25" spans="1:48" ht="15" hidden="1" customHeight="1">
      <c r="A25" s="197" t="s">
        <v>162</v>
      </c>
      <c r="B25" s="55" t="s">
        <v>113</v>
      </c>
      <c r="C25" s="19"/>
      <c r="D25" s="47"/>
      <c r="E25" s="47"/>
      <c r="F25" s="47"/>
      <c r="G25" s="47"/>
      <c r="H25" s="60"/>
      <c r="I25" s="59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59"/>
      <c r="AI25" s="249" t="s">
        <v>115</v>
      </c>
      <c r="AJ25" s="250"/>
      <c r="AK25" s="250"/>
      <c r="AL25" s="250"/>
      <c r="AM25" s="250"/>
      <c r="AN25" s="250"/>
      <c r="AO25" s="251"/>
      <c r="AP25" s="56"/>
      <c r="AQ25" s="56"/>
      <c r="AS25" s="77"/>
      <c r="AT25" s="77"/>
    </row>
    <row r="26" spans="1:48" ht="43.5" hidden="1">
      <c r="A26" s="197" t="s">
        <v>162</v>
      </c>
      <c r="B26" s="57" t="s">
        <v>162</v>
      </c>
      <c r="C26" s="57" t="s">
        <v>116</v>
      </c>
      <c r="D26" s="51" t="s">
        <v>117</v>
      </c>
      <c r="E26" s="51" t="s">
        <v>118</v>
      </c>
      <c r="F26" s="51" t="s">
        <v>119</v>
      </c>
      <c r="G26" s="51" t="s">
        <v>120</v>
      </c>
      <c r="H26" s="50" t="s">
        <v>121</v>
      </c>
      <c r="I26" s="50" t="s">
        <v>122</v>
      </c>
      <c r="J26" s="51" t="s">
        <v>123</v>
      </c>
      <c r="K26" s="51" t="s">
        <v>124</v>
      </c>
      <c r="L26" s="51" t="s">
        <v>125</v>
      </c>
      <c r="M26" s="51" t="s">
        <v>126</v>
      </c>
      <c r="N26" s="51" t="s">
        <v>127</v>
      </c>
      <c r="O26" s="51" t="s">
        <v>128</v>
      </c>
      <c r="P26" s="51" t="s">
        <v>129</v>
      </c>
      <c r="Q26" s="51" t="s">
        <v>130</v>
      </c>
      <c r="R26" s="51" t="s">
        <v>131</v>
      </c>
      <c r="S26" s="51" t="s">
        <v>132</v>
      </c>
      <c r="T26" s="51" t="s">
        <v>133</v>
      </c>
      <c r="U26" s="51" t="s">
        <v>134</v>
      </c>
      <c r="V26" s="51" t="s">
        <v>135</v>
      </c>
      <c r="W26" s="51" t="s">
        <v>136</v>
      </c>
      <c r="X26" s="51" t="s">
        <v>137</v>
      </c>
      <c r="Y26" s="51" t="s">
        <v>138</v>
      </c>
      <c r="Z26" s="51" t="s">
        <v>139</v>
      </c>
      <c r="AA26" s="51" t="s">
        <v>140</v>
      </c>
      <c r="AB26" s="51" t="s">
        <v>141</v>
      </c>
      <c r="AC26" s="51" t="s">
        <v>142</v>
      </c>
      <c r="AD26" s="51" t="s">
        <v>143</v>
      </c>
      <c r="AE26" s="51" t="s">
        <v>144</v>
      </c>
      <c r="AF26" s="51" t="s">
        <v>145</v>
      </c>
      <c r="AG26" s="51" t="s">
        <v>146</v>
      </c>
      <c r="AH26" s="6"/>
      <c r="AI26" s="51" t="s">
        <v>147</v>
      </c>
      <c r="AJ26" s="51" t="s">
        <v>148</v>
      </c>
      <c r="AK26" s="51" t="s">
        <v>149</v>
      </c>
      <c r="AL26" s="51" t="s">
        <v>150</v>
      </c>
      <c r="AM26" s="13"/>
      <c r="AN26" s="51" t="s">
        <v>151</v>
      </c>
      <c r="AO26" s="51" t="s">
        <v>152</v>
      </c>
      <c r="AP26" s="51" t="s">
        <v>153</v>
      </c>
      <c r="AQ26" s="51" t="s">
        <v>154</v>
      </c>
      <c r="AR26" s="51" t="s">
        <v>155</v>
      </c>
      <c r="AS26" s="75" t="s">
        <v>156</v>
      </c>
      <c r="AT26" s="75" t="s">
        <v>157</v>
      </c>
      <c r="AU26" s="6"/>
    </row>
    <row r="27" spans="1:48" ht="15" hidden="1" customHeight="1">
      <c r="A27" s="197" t="s">
        <v>162</v>
      </c>
      <c r="B27" s="89" t="s">
        <v>163</v>
      </c>
      <c r="C27" s="48" t="s">
        <v>30</v>
      </c>
      <c r="D27" s="61">
        <v>271943</v>
      </c>
      <c r="E27" s="61">
        <v>229410</v>
      </c>
      <c r="F27" s="61">
        <v>699648</v>
      </c>
      <c r="G27" s="61">
        <v>7721248</v>
      </c>
      <c r="H27" s="62">
        <v>34693253.159999996</v>
      </c>
      <c r="I27" s="62">
        <v>44461579.039999999</v>
      </c>
      <c r="J27" s="122">
        <v>9200687</v>
      </c>
      <c r="K27" s="122">
        <v>1111813</v>
      </c>
      <c r="L27" s="122">
        <v>6147777</v>
      </c>
      <c r="M27" s="122">
        <v>1891555</v>
      </c>
      <c r="N27" s="122">
        <v>166026</v>
      </c>
      <c r="O27" s="122">
        <v>1351122</v>
      </c>
      <c r="P27" s="122">
        <v>599080</v>
      </c>
      <c r="Q27" s="122">
        <v>537327</v>
      </c>
      <c r="R27" s="122">
        <v>34742</v>
      </c>
      <c r="S27" s="122">
        <v>172226</v>
      </c>
      <c r="T27" s="172">
        <f>H27/D27</f>
        <v>127.57545941612763</v>
      </c>
      <c r="U27" s="172">
        <f>I27/D27</f>
        <v>163.49594966592264</v>
      </c>
      <c r="V27" s="125">
        <f>J27/D27</f>
        <v>33.833145181159288</v>
      </c>
      <c r="W27" s="125">
        <f>K27/D27</f>
        <v>4.0884045553663819</v>
      </c>
      <c r="X27" s="125">
        <f>L27/D27</f>
        <v>22.606858790261196</v>
      </c>
      <c r="Y27" s="125">
        <f>M27/D27</f>
        <v>6.9557039526665516</v>
      </c>
      <c r="Z27" s="125">
        <f>O27/D27</f>
        <v>4.968401466483785</v>
      </c>
      <c r="AA27" s="125">
        <f>P27/D27</f>
        <v>2.2029616500516651</v>
      </c>
      <c r="AB27" s="125">
        <f>Q27/D27</f>
        <v>1.975880975057273</v>
      </c>
      <c r="AC27" s="125">
        <f>R27/D27</f>
        <v>0.12775471330389088</v>
      </c>
      <c r="AD27" s="125">
        <f>F27/D27</f>
        <v>2.5727744417028569</v>
      </c>
      <c r="AE27" s="172">
        <f>H27/E27</f>
        <v>151.22816424741728</v>
      </c>
      <c r="AF27" s="172">
        <f>I27/E27</f>
        <v>193.80837382851664</v>
      </c>
      <c r="AG27" s="63">
        <f>G27/D27</f>
        <v>28.39289115733812</v>
      </c>
      <c r="AH27" s="107"/>
      <c r="AI27" s="64">
        <f>(T27-T30)*D27</f>
        <v>82082.26277084001</v>
      </c>
      <c r="AJ27" s="65">
        <f>(T27-T30)/T30</f>
        <v>2.3715540573465898E-3</v>
      </c>
      <c r="AK27" s="64">
        <f>(AE27-AE30)*E27</f>
        <v>26511.894865570495</v>
      </c>
      <c r="AL27" s="65">
        <f>(AE27-AE30)/AE30</f>
        <v>7.6476455236461609E-4</v>
      </c>
      <c r="AM27" s="108">
        <v>0.54600000000000004</v>
      </c>
      <c r="AN27" s="64">
        <f>(U27-U30)*D27</f>
        <v>137268.51045475563</v>
      </c>
      <c r="AO27" s="65">
        <f>(U27-U30)/U30</f>
        <v>3.0969124801897732E-3</v>
      </c>
      <c r="AP27" s="64">
        <f>(AF27-AF30)*E27</f>
        <v>66103.098264920598</v>
      </c>
      <c r="AQ27" s="65">
        <f>(AF27-AF30)/AF30</f>
        <v>1.4889602344093514E-3</v>
      </c>
      <c r="AR27" s="203">
        <f>AD27/AD30-1</f>
        <v>3.2062838915771774E-3</v>
      </c>
      <c r="AS27" s="78">
        <v>149.5144789</v>
      </c>
      <c r="AT27" s="80">
        <f>H27/D27/6*7</f>
        <v>148.83803598548224</v>
      </c>
      <c r="AU27" s="17"/>
      <c r="AV27" s="17"/>
    </row>
    <row r="28" spans="1:48" hidden="1">
      <c r="A28" s="197" t="s">
        <v>162</v>
      </c>
      <c r="B28" s="52"/>
      <c r="C28" s="53" t="s">
        <v>31</v>
      </c>
      <c r="D28" s="70">
        <v>271926</v>
      </c>
      <c r="E28" s="70">
        <v>229645</v>
      </c>
      <c r="F28" s="70">
        <v>700833</v>
      </c>
      <c r="G28" s="70">
        <v>7741728</v>
      </c>
      <c r="H28" s="71">
        <v>34864676.369999997</v>
      </c>
      <c r="I28" s="71">
        <v>44608130.090000004</v>
      </c>
      <c r="J28" s="122">
        <v>9150952</v>
      </c>
      <c r="K28" s="122">
        <v>1148811</v>
      </c>
      <c r="L28" s="122">
        <v>6084943</v>
      </c>
      <c r="M28" s="122">
        <v>1867810</v>
      </c>
      <c r="N28" s="122">
        <v>166183</v>
      </c>
      <c r="O28" s="122">
        <v>1336417</v>
      </c>
      <c r="P28" s="122">
        <v>586388</v>
      </c>
      <c r="Q28" s="122">
        <v>534906</v>
      </c>
      <c r="R28" s="122">
        <v>34405</v>
      </c>
      <c r="S28" s="122">
        <v>172373</v>
      </c>
      <c r="T28" s="172">
        <f>H28/D28</f>
        <v>128.21383894883166</v>
      </c>
      <c r="U28" s="173">
        <f>I28/D28</f>
        <v>164.04510819119909</v>
      </c>
      <c r="V28" s="125">
        <f>J28/D28</f>
        <v>33.652361304178342</v>
      </c>
      <c r="W28" s="125">
        <f>K28/D28</f>
        <v>4.2247192250832946</v>
      </c>
      <c r="X28" s="125">
        <f>L28/D28</f>
        <v>22.377201885807168</v>
      </c>
      <c r="Y28" s="125">
        <f>M28/D28</f>
        <v>6.8688172517523149</v>
      </c>
      <c r="Z28" s="125">
        <f>O28/D28</f>
        <v>4.9146348638967954</v>
      </c>
      <c r="AA28" s="125">
        <f>P28/D28</f>
        <v>2.1564249097180852</v>
      </c>
      <c r="AB28" s="125">
        <f>Q28/D28</f>
        <v>1.9671013437479314</v>
      </c>
      <c r="AC28" s="125">
        <f>R28/D28</f>
        <v>0.12652339239351881</v>
      </c>
      <c r="AD28" s="164">
        <f>F28/D28</f>
        <v>2.57729308708987</v>
      </c>
      <c r="AE28" s="173">
        <f t="shared" ref="AE28" si="10">H28/E28</f>
        <v>151.81988011931458</v>
      </c>
      <c r="AF28" s="173">
        <f t="shared" ref="AF28" si="11">I28/E28</f>
        <v>194.24820958435848</v>
      </c>
      <c r="AG28" s="69">
        <f>G28/D28</f>
        <v>28.469980803600979</v>
      </c>
      <c r="AH28" s="32"/>
      <c r="AI28" s="64">
        <f>(T28-T30)*D28</f>
        <v>255669.12436420278</v>
      </c>
      <c r="AJ28" s="65">
        <f>(T28-T30)/T30</f>
        <v>7.3873579368978499E-3</v>
      </c>
      <c r="AK28" s="64">
        <f>(AE28-AE30)*E28</f>
        <v>162423.64417376407</v>
      </c>
      <c r="AL28" s="65">
        <f>(AE28-AE30)/AE30</f>
        <v>4.6804928042289478E-3</v>
      </c>
      <c r="AM28" s="24">
        <v>0.1091</v>
      </c>
      <c r="AN28" s="64">
        <f>(U28-U30)*D28</f>
        <v>286590.41051893611</v>
      </c>
      <c r="AO28" s="65">
        <f>(U28-U30)/U30</f>
        <v>6.4661654940569432E-3</v>
      </c>
      <c r="AP28" s="64">
        <f>(AF28-AF30)*E28</f>
        <v>167176.89423803636</v>
      </c>
      <c r="AQ28" s="65">
        <f>(AF28-AF30)/AF30</f>
        <v>3.7617756194747616E-3</v>
      </c>
      <c r="AR28" s="203">
        <f>AD28/AD30-1</f>
        <v>4.9682469200689194E-3</v>
      </c>
      <c r="AS28" s="80">
        <v>149.8685389</v>
      </c>
      <c r="AT28" s="80">
        <f>H28/D28/6*7</f>
        <v>149.58281210697029</v>
      </c>
    </row>
    <row r="29" spans="1:48" hidden="1">
      <c r="A29" s="197" t="s">
        <v>162</v>
      </c>
      <c r="B29" s="52"/>
      <c r="C29" s="53" t="s">
        <v>32</v>
      </c>
      <c r="D29" s="70">
        <v>271841</v>
      </c>
      <c r="E29" s="70">
        <v>229372</v>
      </c>
      <c r="F29" s="70">
        <v>698392</v>
      </c>
      <c r="G29" s="70">
        <v>7716350</v>
      </c>
      <c r="H29" s="71">
        <v>34687185.090000004</v>
      </c>
      <c r="I29" s="71">
        <v>44430563.439999998</v>
      </c>
      <c r="J29" s="122">
        <v>9175917</v>
      </c>
      <c r="K29" s="122">
        <v>1148287</v>
      </c>
      <c r="L29" s="122">
        <v>6100726</v>
      </c>
      <c r="M29" s="122">
        <v>1877295</v>
      </c>
      <c r="N29" s="122">
        <v>165627</v>
      </c>
      <c r="O29" s="122">
        <v>1336792</v>
      </c>
      <c r="P29" s="122">
        <v>585789</v>
      </c>
      <c r="Q29" s="122">
        <v>536389</v>
      </c>
      <c r="R29" s="122">
        <v>34411</v>
      </c>
      <c r="S29" s="122">
        <v>171730</v>
      </c>
      <c r="T29" s="172">
        <f>H29/D29</f>
        <v>127.60100606604597</v>
      </c>
      <c r="U29" s="173">
        <f>I29/D29</f>
        <v>163.44320187168233</v>
      </c>
      <c r="V29" s="125">
        <f>J29/D29</f>
        <v>33.754720590345094</v>
      </c>
      <c r="W29" s="125">
        <f>K29/D29</f>
        <v>4.2241126246592673</v>
      </c>
      <c r="X29" s="125">
        <f>L29/D29</f>
        <v>22.442258526123727</v>
      </c>
      <c r="Y29" s="125">
        <f>M29/D29</f>
        <v>6.9058567324281475</v>
      </c>
      <c r="Z29" s="125">
        <f>O29/D29</f>
        <v>4.9175510684554578</v>
      </c>
      <c r="AA29" s="125">
        <f>P29/D29</f>
        <v>2.1548956927027194</v>
      </c>
      <c r="AB29" s="125">
        <f>Q29/D29</f>
        <v>1.9731718173491122</v>
      </c>
      <c r="AC29" s="125">
        <f>R29/D29</f>
        <v>0.12658502580552602</v>
      </c>
      <c r="AD29" s="164">
        <f>F29/D29</f>
        <v>2.5691194485011457</v>
      </c>
      <c r="AE29" s="173">
        <f t="shared" ref="AE29" si="12">H29/E29</f>
        <v>151.22676303123313</v>
      </c>
      <c r="AF29" s="173">
        <f t="shared" ref="AF29" si="13">I29/E29</f>
        <v>193.70526236855412</v>
      </c>
      <c r="AG29" s="69">
        <f>G29/D29</f>
        <v>28.385526833700581</v>
      </c>
      <c r="AH29" s="32"/>
      <c r="AI29" s="64">
        <f>(T29-T30)*D29</f>
        <v>88996.102331001952</v>
      </c>
      <c r="AJ29" s="65">
        <f>(T29-T30)/T30</f>
        <v>2.5722763224029061E-3</v>
      </c>
      <c r="AK29" s="64">
        <f>(AE29-AE30)*E29</f>
        <v>26186.103615741897</v>
      </c>
      <c r="AL29" s="65">
        <f>(AE29-AE30)/AE30</f>
        <v>7.5549188948733053E-4</v>
      </c>
      <c r="AM29" s="24">
        <v>0.51949999999999996</v>
      </c>
      <c r="AN29" s="64">
        <f>(U29-U30)*D29</f>
        <v>122878.0108398103</v>
      </c>
      <c r="AO29" s="65">
        <f>(U29-U30)/U30</f>
        <v>2.773288869631197E-3</v>
      </c>
      <c r="AP29" s="64">
        <f>(AF29-AF30)*E29</f>
        <v>42441.267001176166</v>
      </c>
      <c r="AQ29" s="65">
        <f>(AF29-AF30)/AF30</f>
        <v>9.5614017722500265E-4</v>
      </c>
      <c r="AR29" s="203">
        <f>AD29/AD30-1</f>
        <v>1.7810862185503318E-3</v>
      </c>
      <c r="AS29" s="80">
        <v>149.50431520000001</v>
      </c>
      <c r="AT29" s="80">
        <f>H29/D29/6*7</f>
        <v>148.86784041038698</v>
      </c>
    </row>
    <row r="30" spans="1:48" ht="15" hidden="1" customHeight="1">
      <c r="A30" s="197" t="s">
        <v>162</v>
      </c>
      <c r="B30" s="90"/>
      <c r="C30" s="49" t="s">
        <v>33</v>
      </c>
      <c r="D30" s="66">
        <v>90532</v>
      </c>
      <c r="E30" s="66">
        <v>76250</v>
      </c>
      <c r="F30" s="66">
        <v>232174</v>
      </c>
      <c r="G30" s="66">
        <v>2565963</v>
      </c>
      <c r="H30" s="67">
        <v>11522335.65</v>
      </c>
      <c r="I30" s="67">
        <v>14755917.529999999</v>
      </c>
      <c r="J30" s="132">
        <v>3078430</v>
      </c>
      <c r="K30" s="132">
        <v>380402</v>
      </c>
      <c r="L30" s="132">
        <v>2047629</v>
      </c>
      <c r="M30" s="132">
        <v>633993</v>
      </c>
      <c r="N30" s="132">
        <v>55287</v>
      </c>
      <c r="O30" s="132">
        <v>446020</v>
      </c>
      <c r="P30" s="132">
        <v>195456</v>
      </c>
      <c r="Q30" s="132">
        <v>178881</v>
      </c>
      <c r="R30" s="132">
        <v>11844</v>
      </c>
      <c r="S30" s="132">
        <v>57248</v>
      </c>
      <c r="T30" s="174">
        <f>H30/D30</f>
        <v>127.27362313877966</v>
      </c>
      <c r="U30" s="174">
        <f>I30/D30</f>
        <v>162.991180245659</v>
      </c>
      <c r="V30" s="135">
        <f>J30/D30</f>
        <v>34.003777669774223</v>
      </c>
      <c r="W30" s="135">
        <f>K30/D30</f>
        <v>4.201851279105731</v>
      </c>
      <c r="X30" s="135">
        <f>L30/D30</f>
        <v>22.617737374629964</v>
      </c>
      <c r="Y30" s="135">
        <f>M30/D30</f>
        <v>7.0029713250563335</v>
      </c>
      <c r="Z30" s="135">
        <f>O30/D30</f>
        <v>4.9266557681261878</v>
      </c>
      <c r="AA30" s="135">
        <f>P30/D30</f>
        <v>2.1589714134228779</v>
      </c>
      <c r="AB30" s="135">
        <f>Q30/D30</f>
        <v>1.9758869791896787</v>
      </c>
      <c r="AC30" s="135">
        <f>R30/D30</f>
        <v>0.13082666902310786</v>
      </c>
      <c r="AD30" s="135">
        <f>F30/D30</f>
        <v>2.5645517607033979</v>
      </c>
      <c r="AE30" s="174">
        <f t="shared" ref="AE30:AE35" si="14">H30/E30</f>
        <v>151.1125986885246</v>
      </c>
      <c r="AF30" s="174">
        <f t="shared" ref="AF30:AF35" si="15">I30/E30</f>
        <v>193.52022990163934</v>
      </c>
      <c r="AG30" s="68">
        <f>G30/D30</f>
        <v>28.343160429461406</v>
      </c>
      <c r="AH30" s="8"/>
      <c r="AI30" s="49"/>
      <c r="AJ30" s="222"/>
      <c r="AK30" s="49"/>
      <c r="AL30" s="49"/>
      <c r="AN30" s="49"/>
      <c r="AO30" s="49"/>
      <c r="AP30" s="49"/>
      <c r="AQ30" s="49"/>
      <c r="AR30" s="204"/>
      <c r="AS30" s="79">
        <v>149.20508140000001</v>
      </c>
      <c r="AT30" s="79">
        <f>H30/D30/6*7</f>
        <v>148.48589366190959</v>
      </c>
    </row>
    <row r="31" spans="1:48" ht="15" hidden="1" customHeight="1">
      <c r="A31" s="197" t="s">
        <v>162</v>
      </c>
      <c r="B31" s="58"/>
      <c r="D31" s="9"/>
      <c r="E31" s="9"/>
      <c r="F31" s="9"/>
      <c r="G31" s="9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V31" s="118"/>
      <c r="W31" s="118"/>
      <c r="X31" s="118"/>
      <c r="Y31" s="118"/>
      <c r="Z31" s="118"/>
      <c r="AA31" s="118"/>
      <c r="AB31" s="118"/>
      <c r="AC31" s="118"/>
      <c r="AD31" s="168"/>
      <c r="AE31" s="173"/>
      <c r="AG31" s="72"/>
      <c r="AJ31" s="24"/>
      <c r="AR31" s="9"/>
      <c r="AS31" s="81"/>
      <c r="AT31" s="103"/>
    </row>
    <row r="32" spans="1:48" ht="15" hidden="1" customHeight="1">
      <c r="A32" s="197" t="s">
        <v>162</v>
      </c>
      <c r="B32" s="90" t="s">
        <v>164</v>
      </c>
      <c r="C32" s="53" t="s">
        <v>30</v>
      </c>
      <c r="D32" s="70">
        <v>572279</v>
      </c>
      <c r="E32" s="70">
        <v>354383</v>
      </c>
      <c r="F32" s="70">
        <v>680730</v>
      </c>
      <c r="G32" s="70">
        <v>6421802</v>
      </c>
      <c r="H32" s="71">
        <v>27920757.109999999</v>
      </c>
      <c r="I32" s="71">
        <v>36973230.719999999</v>
      </c>
      <c r="J32" s="122">
        <v>6818367</v>
      </c>
      <c r="K32" s="122">
        <v>860314</v>
      </c>
      <c r="L32" s="122">
        <v>4787127</v>
      </c>
      <c r="M32" s="122">
        <v>1125909</v>
      </c>
      <c r="N32" s="122">
        <v>238022</v>
      </c>
      <c r="O32" s="122">
        <v>982153</v>
      </c>
      <c r="P32" s="122">
        <v>301098</v>
      </c>
      <c r="Q32" s="122">
        <v>475399</v>
      </c>
      <c r="R32" s="122">
        <v>22343</v>
      </c>
      <c r="S32" s="122">
        <v>216983</v>
      </c>
      <c r="T32" s="173">
        <f>H32/D32</f>
        <v>48.788715137197066</v>
      </c>
      <c r="U32" s="173">
        <f>I32/D32</f>
        <v>64.607002388695022</v>
      </c>
      <c r="V32" s="125">
        <f>J32/D32</f>
        <v>11.91441062838231</v>
      </c>
      <c r="W32" s="125">
        <f>K32/D32</f>
        <v>1.5033121956248614</v>
      </c>
      <c r="X32" s="125">
        <f>L32/D32</f>
        <v>8.3650230045135334</v>
      </c>
      <c r="Y32" s="125">
        <f>M32/D32</f>
        <v>1.9674127479778221</v>
      </c>
      <c r="Z32" s="125">
        <f>O32/D32</f>
        <v>1.7162135951170669</v>
      </c>
      <c r="AA32" s="125">
        <f>P32/D32</f>
        <v>0.52613847441545125</v>
      </c>
      <c r="AB32" s="125">
        <f>Q32/D32</f>
        <v>0.83071194295090334</v>
      </c>
      <c r="AC32" s="125">
        <f>R32/D32</f>
        <v>3.9042145526919564E-2</v>
      </c>
      <c r="AD32" s="164">
        <f>F32/D32</f>
        <v>1.1895072158859576</v>
      </c>
      <c r="AE32" s="173">
        <f t="shared" si="14"/>
        <v>78.786953973525812</v>
      </c>
      <c r="AF32" s="173">
        <f t="shared" si="15"/>
        <v>104.33127638741135</v>
      </c>
      <c r="AG32" s="69">
        <f>G32/D32</f>
        <v>11.2214531723163</v>
      </c>
      <c r="AH32" s="32"/>
      <c r="AI32" s="64">
        <f>(T32-T35)*D32</f>
        <v>181288.0798617047</v>
      </c>
      <c r="AJ32" s="65">
        <f>(T32-T35)/T35</f>
        <v>6.535383920461468E-3</v>
      </c>
      <c r="AK32" s="64">
        <f>(AE32-AE35)*E32</f>
        <v>58706.773637428654</v>
      </c>
      <c r="AL32" s="65">
        <f>(AE32-AE35)/AE35</f>
        <v>2.1070514527357252E-3</v>
      </c>
      <c r="AM32" s="24">
        <v>7.4099999999999999E-2</v>
      </c>
      <c r="AN32" s="64">
        <f>(U32-U35)*D32</f>
        <v>206805.49562166375</v>
      </c>
      <c r="AO32" s="65">
        <f>(U32-U35)/U35</f>
        <v>5.6248464287612975E-3</v>
      </c>
      <c r="AP32" s="64">
        <f>(AF32-AF35)*E32</f>
        <v>44333.877138094867</v>
      </c>
      <c r="AQ32" s="65">
        <f>(AF32-AF35)/AF35</f>
        <v>1.2005199431421492E-3</v>
      </c>
      <c r="AR32" s="203">
        <f>AD32/AD35-1</f>
        <v>4.2450175606771889E-3</v>
      </c>
      <c r="AS32" s="80">
        <v>53.686003790000001</v>
      </c>
      <c r="AT32" s="80">
        <f>H32/D32/6*7</f>
        <v>56.92016766006325</v>
      </c>
    </row>
    <row r="33" spans="1:47" hidden="1">
      <c r="A33" s="197" t="s">
        <v>162</v>
      </c>
      <c r="B33" s="52"/>
      <c r="C33" s="53" t="s">
        <v>31</v>
      </c>
      <c r="D33" s="70">
        <v>573555</v>
      </c>
      <c r="E33" s="70">
        <v>354757</v>
      </c>
      <c r="F33" s="70">
        <v>679712</v>
      </c>
      <c r="G33" s="70">
        <v>6416298</v>
      </c>
      <c r="H33" s="71">
        <v>27876533.77</v>
      </c>
      <c r="I33" s="71">
        <v>36901161.859999999</v>
      </c>
      <c r="J33" s="122">
        <v>6931776</v>
      </c>
      <c r="K33" s="122">
        <v>924128</v>
      </c>
      <c r="L33" s="122">
        <v>4829678</v>
      </c>
      <c r="M33" s="122">
        <v>1132753</v>
      </c>
      <c r="N33" s="122">
        <v>239203</v>
      </c>
      <c r="O33" s="122">
        <v>977937</v>
      </c>
      <c r="P33" s="122">
        <v>297921</v>
      </c>
      <c r="Q33" s="122">
        <v>474283</v>
      </c>
      <c r="R33" s="122">
        <v>22293</v>
      </c>
      <c r="S33" s="122">
        <v>217050</v>
      </c>
      <c r="T33" s="172">
        <f>H33/D33</f>
        <v>48.603069923546997</v>
      </c>
      <c r="U33" s="173">
        <f>I33/D33</f>
        <v>64.337616898117872</v>
      </c>
      <c r="V33" s="125">
        <f>J33/D33</f>
        <v>12.08563433323744</v>
      </c>
      <c r="W33" s="125">
        <f>K33/D33</f>
        <v>1.6112282169974981</v>
      </c>
      <c r="X33" s="125">
        <f>L33/D33</f>
        <v>8.4206013372736699</v>
      </c>
      <c r="Y33" s="125">
        <f>M33/D33</f>
        <v>1.9749683988457951</v>
      </c>
      <c r="Z33" s="125">
        <f>O33/D33</f>
        <v>1.7050448518450716</v>
      </c>
      <c r="AA33" s="125">
        <f>P33/D33</f>
        <v>0.51942882548317071</v>
      </c>
      <c r="AB33" s="125">
        <f>Q33/D33</f>
        <v>0.82691808109074105</v>
      </c>
      <c r="AC33" s="125">
        <f>R33/D33</f>
        <v>3.8868112038078301E-2</v>
      </c>
      <c r="AD33" s="164">
        <f>F33/D33</f>
        <v>1.1850859987272362</v>
      </c>
      <c r="AE33" s="173">
        <f t="shared" si="14"/>
        <v>78.579235279360233</v>
      </c>
      <c r="AF33" s="173">
        <f t="shared" si="15"/>
        <v>104.01813596349049</v>
      </c>
      <c r="AG33" s="69">
        <f>G33/D33</f>
        <v>11.18689227711379</v>
      </c>
      <c r="AH33" s="32"/>
      <c r="AI33" s="64">
        <f>(T33-T35)*D33</f>
        <v>75214.554056428562</v>
      </c>
      <c r="AJ33" s="65">
        <f>(T33-T35)/T35</f>
        <v>2.7054311154160746E-3</v>
      </c>
      <c r="AK33" s="64">
        <f>(AE33-AE35)*E33</f>
        <v>-14920.930640201421</v>
      </c>
      <c r="AL33" s="65">
        <f>(AE33-AE35)/AE35</f>
        <v>-5.3496423188923651E-4</v>
      </c>
      <c r="AM33" s="24">
        <v>0.45850000000000002</v>
      </c>
      <c r="AN33" s="64">
        <f>(U33-U35)*D33</f>
        <v>52759.21099782081</v>
      </c>
      <c r="AO33" s="65">
        <f>(U33-U35)/U35</f>
        <v>1.4317909924176724E-3</v>
      </c>
      <c r="AP33" s="64">
        <f>(AF33-AF35)*E33</f>
        <v>-66708.092235746823</v>
      </c>
      <c r="AQ33" s="65">
        <f>(AF33-AF35)/AF35</f>
        <v>-1.8044883928107537E-3</v>
      </c>
      <c r="AR33" s="203">
        <f>AD33/AD35-1</f>
        <v>5.1239177757689269E-4</v>
      </c>
      <c r="AS33" s="80">
        <v>53.54816194</v>
      </c>
      <c r="AT33" s="80">
        <f>H33/D33/6*7</f>
        <v>56.703581577471496</v>
      </c>
    </row>
    <row r="34" spans="1:47" hidden="1">
      <c r="A34" s="197" t="s">
        <v>162</v>
      </c>
      <c r="B34" s="52"/>
      <c r="C34" s="53" t="s">
        <v>32</v>
      </c>
      <c r="D34" s="70">
        <v>573686</v>
      </c>
      <c r="E34" s="70">
        <v>355196</v>
      </c>
      <c r="F34" s="70">
        <v>682025</v>
      </c>
      <c r="G34" s="70">
        <v>6426132</v>
      </c>
      <c r="H34" s="71">
        <v>27927813.510000002</v>
      </c>
      <c r="I34" s="71">
        <v>36969987.43</v>
      </c>
      <c r="J34" s="122">
        <v>6914264</v>
      </c>
      <c r="K34" s="122">
        <v>922073</v>
      </c>
      <c r="L34" s="122">
        <v>4813330</v>
      </c>
      <c r="M34" s="122">
        <v>1133648</v>
      </c>
      <c r="N34" s="122">
        <v>239262</v>
      </c>
      <c r="O34" s="122">
        <v>977228</v>
      </c>
      <c r="P34" s="122">
        <v>297186</v>
      </c>
      <c r="Q34" s="122">
        <v>473342</v>
      </c>
      <c r="R34" s="122">
        <v>22318</v>
      </c>
      <c r="S34" s="122">
        <v>217680</v>
      </c>
      <c r="T34" s="172">
        <f>H34/D34</f>
        <v>48.681357937966069</v>
      </c>
      <c r="U34" s="173">
        <f>I34/D34</f>
        <v>64.44289634050682</v>
      </c>
      <c r="V34" s="125">
        <f>J34/D34</f>
        <v>12.0523491945071</v>
      </c>
      <c r="W34" s="125">
        <f>K34/D34</f>
        <v>1.6072781974808519</v>
      </c>
      <c r="X34" s="125">
        <f>L34/D34</f>
        <v>8.390182085670558</v>
      </c>
      <c r="Y34" s="125">
        <f>M34/D34</f>
        <v>1.9760775058132847</v>
      </c>
      <c r="Z34" s="125">
        <f>O34/D34</f>
        <v>1.7034196407093776</v>
      </c>
      <c r="AA34" s="125">
        <f>P34/D34</f>
        <v>0.51802902633147752</v>
      </c>
      <c r="AB34" s="125">
        <f>Q34/D34</f>
        <v>0.82508898596096125</v>
      </c>
      <c r="AC34" s="125">
        <f>R34/D34</f>
        <v>3.8902814431588009E-2</v>
      </c>
      <c r="AD34" s="164">
        <f>F34/D34</f>
        <v>1.1888472091004487</v>
      </c>
      <c r="AE34" s="173">
        <f t="shared" si="14"/>
        <v>78.626486531379868</v>
      </c>
      <c r="AF34" s="173">
        <f t="shared" si="15"/>
        <v>104.08334392842262</v>
      </c>
      <c r="AG34" s="69">
        <f>G34/D34</f>
        <v>11.201479555017901</v>
      </c>
      <c r="AH34" s="32"/>
      <c r="AI34" s="64">
        <f>(T34-T35)*D34</f>
        <v>120144.47090557843</v>
      </c>
      <c r="AJ34" s="65">
        <f>(T34-T35)/T35</f>
        <v>4.320551669996826E-3</v>
      </c>
      <c r="AK34" s="64">
        <f>(AE34-AE35)*E34</f>
        <v>1844.0609162747855</v>
      </c>
      <c r="AL34" s="65">
        <f>(AE34-AE35)/AE35</f>
        <v>6.603390867547091E-5</v>
      </c>
      <c r="AM34" s="24">
        <v>0.2382</v>
      </c>
      <c r="AN34" s="64">
        <f>(U34-U35)*D34</f>
        <v>113168.60339145423</v>
      </c>
      <c r="AO34" s="65">
        <f>(U34-U35)/U35</f>
        <v>3.0704929778082989E-3</v>
      </c>
      <c r="AP34" s="64">
        <f>(AF34-AF35)*E34</f>
        <v>-43629.032971348686</v>
      </c>
      <c r="AQ34" s="65">
        <f>(AF34-AF35)/AF35</f>
        <v>-1.1787292661606154E-3</v>
      </c>
      <c r="AR34" s="203">
        <f>AD34/AD35-1</f>
        <v>3.6878048619630732E-3</v>
      </c>
      <c r="AS34" s="80">
        <v>53.616013209999998</v>
      </c>
      <c r="AT34" s="80">
        <f>H34/D34/6*7</f>
        <v>56.79491759429375</v>
      </c>
    </row>
    <row r="35" spans="1:47" ht="15" hidden="1" customHeight="1">
      <c r="A35" s="197" t="s">
        <v>162</v>
      </c>
      <c r="B35" s="90"/>
      <c r="C35" s="49" t="s">
        <v>33</v>
      </c>
      <c r="D35" s="66">
        <v>191767</v>
      </c>
      <c r="E35" s="66">
        <v>118229</v>
      </c>
      <c r="F35" s="66">
        <v>227144</v>
      </c>
      <c r="G35" s="66">
        <v>2139647</v>
      </c>
      <c r="H35" s="67">
        <v>9295317.0700000003</v>
      </c>
      <c r="I35" s="67">
        <v>12320191.84</v>
      </c>
      <c r="J35" s="132">
        <v>2284967</v>
      </c>
      <c r="K35" s="132">
        <v>298545</v>
      </c>
      <c r="L35" s="132">
        <v>1593047</v>
      </c>
      <c r="M35" s="132">
        <v>378350</v>
      </c>
      <c r="N35" s="132">
        <v>79201</v>
      </c>
      <c r="O35" s="132">
        <v>324934</v>
      </c>
      <c r="P35" s="132">
        <v>99443</v>
      </c>
      <c r="Q35" s="132">
        <v>157196</v>
      </c>
      <c r="R35" s="132">
        <v>7430</v>
      </c>
      <c r="S35" s="132">
        <v>72169</v>
      </c>
      <c r="T35" s="174">
        <f>H35/D35</f>
        <v>48.471932449274384</v>
      </c>
      <c r="U35" s="174">
        <f>I35/D35</f>
        <v>64.245630582947015</v>
      </c>
      <c r="V35" s="135">
        <f>J35/D35</f>
        <v>11.915329540536172</v>
      </c>
      <c r="W35" s="135">
        <f>K35/D35</f>
        <v>1.5568111301735961</v>
      </c>
      <c r="X35" s="135">
        <f>L35/D35</f>
        <v>8.3072009261238904</v>
      </c>
      <c r="Y35" s="135">
        <f>M35/D35</f>
        <v>1.9729671945642369</v>
      </c>
      <c r="Z35" s="135">
        <f>O35/D35</f>
        <v>1.6944208336157942</v>
      </c>
      <c r="AA35" s="135">
        <f>P35/D35</f>
        <v>0.51856158776014638</v>
      </c>
      <c r="AB35" s="135">
        <f>Q35/D35</f>
        <v>0.81972393581794578</v>
      </c>
      <c r="AC35" s="135">
        <f>R35/D35</f>
        <v>3.8744935259976951E-2</v>
      </c>
      <c r="AD35" s="135">
        <f>F35/D35</f>
        <v>1.1844790813852226</v>
      </c>
      <c r="AE35" s="174">
        <f t="shared" si="14"/>
        <v>78.621294859975137</v>
      </c>
      <c r="AF35" s="174">
        <f t="shared" si="15"/>
        <v>104.20617479636975</v>
      </c>
      <c r="AG35" s="68">
        <f>G35/D35</f>
        <v>11.15753492519568</v>
      </c>
      <c r="AI35" s="49"/>
      <c r="AJ35" s="222"/>
      <c r="AK35" s="49"/>
      <c r="AL35" s="49"/>
      <c r="AN35" s="49"/>
      <c r="AO35" s="49"/>
      <c r="AP35" s="49"/>
      <c r="AQ35" s="49"/>
      <c r="AR35" s="204"/>
      <c r="AS35" s="79">
        <v>53.53526901</v>
      </c>
      <c r="AT35" s="79">
        <f>H35/D35/6*7</f>
        <v>56.550587857486775</v>
      </c>
    </row>
    <row r="36" spans="1:47" ht="15" hidden="1" customHeight="1">
      <c r="A36" s="197" t="s">
        <v>162</v>
      </c>
      <c r="B36" s="58"/>
      <c r="D36" s="9"/>
      <c r="E36" s="9"/>
      <c r="F36" s="9"/>
      <c r="G36" s="9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V36" s="118"/>
      <c r="W36" s="118"/>
      <c r="X36" s="118"/>
      <c r="Y36" s="118"/>
      <c r="Z36" s="118"/>
      <c r="AA36" s="118"/>
      <c r="AB36" s="118"/>
      <c r="AC36" s="118"/>
      <c r="AD36" s="168"/>
      <c r="AE36" s="173"/>
      <c r="AG36" s="72"/>
      <c r="AJ36" s="24"/>
      <c r="AR36" s="9"/>
      <c r="AS36" s="81"/>
      <c r="AT36" s="103"/>
    </row>
    <row r="37" spans="1:47" ht="15" hidden="1" customHeight="1">
      <c r="A37" s="197" t="s">
        <v>162</v>
      </c>
      <c r="B37" s="90" t="s">
        <v>165</v>
      </c>
      <c r="C37" s="53" t="s">
        <v>30</v>
      </c>
      <c r="D37" s="70">
        <v>492180</v>
      </c>
      <c r="E37" s="70">
        <v>118540</v>
      </c>
      <c r="F37" s="70">
        <v>165652</v>
      </c>
      <c r="G37" s="70">
        <v>1108992</v>
      </c>
      <c r="H37" s="71">
        <v>4895068.97</v>
      </c>
      <c r="I37" s="71">
        <v>6673922.8300000001</v>
      </c>
      <c r="J37" s="122">
        <v>1031728</v>
      </c>
      <c r="K37" s="122">
        <v>109671</v>
      </c>
      <c r="L37" s="122">
        <v>757857</v>
      </c>
      <c r="M37" s="122">
        <v>159462</v>
      </c>
      <c r="N37" s="122">
        <v>70850</v>
      </c>
      <c r="O37" s="122">
        <v>116243</v>
      </c>
      <c r="P37" s="122">
        <v>21752</v>
      </c>
      <c r="Q37" s="122">
        <v>72125</v>
      </c>
      <c r="R37" s="122">
        <v>2697</v>
      </c>
      <c r="S37" s="122">
        <v>45966</v>
      </c>
      <c r="T37" s="173">
        <f>H37/D37</f>
        <v>9.9456885082693312</v>
      </c>
      <c r="U37" s="173">
        <f>I37/D37</f>
        <v>13.559922853427608</v>
      </c>
      <c r="V37" s="125">
        <f>J37/D37</f>
        <v>2.0962412125645091</v>
      </c>
      <c r="W37" s="125">
        <f>K37/D37</f>
        <v>0.22282701450688772</v>
      </c>
      <c r="X37" s="125">
        <f>L37/D37</f>
        <v>1.5397964159453859</v>
      </c>
      <c r="Y37" s="125">
        <f>M37/D37</f>
        <v>0.32399122272339387</v>
      </c>
      <c r="Z37" s="125">
        <f>O37/D37</f>
        <v>0.23617985289934576</v>
      </c>
      <c r="AA37" s="125">
        <f>P37/D37</f>
        <v>4.4195213133406477E-2</v>
      </c>
      <c r="AB37" s="125">
        <f>Q37/D37</f>
        <v>0.1465419155593482</v>
      </c>
      <c r="AC37" s="125">
        <f>R37/D37</f>
        <v>5.4797025478483478E-3</v>
      </c>
      <c r="AD37" s="164">
        <f>F37/D37</f>
        <v>0.33656792230484783</v>
      </c>
      <c r="AE37" s="173">
        <f t="shared" ref="AE37:AE40" si="16">H37/E37</f>
        <v>41.294659777290363</v>
      </c>
      <c r="AF37" s="173">
        <f t="shared" ref="AF37:AF40" si="17">I37/E37</f>
        <v>56.301019318373548</v>
      </c>
      <c r="AG37" s="69">
        <f>G37/D37</f>
        <v>2.2532244300865538</v>
      </c>
      <c r="AH37" s="32"/>
      <c r="AI37" s="64">
        <f>(T37-T40)*D37</f>
        <v>15950.171522049095</v>
      </c>
      <c r="AJ37" s="65">
        <f>(T37-T40)/T40</f>
        <v>3.2690680798804859E-3</v>
      </c>
      <c r="AK37" s="64">
        <f>(AE37-AE40)*E37</f>
        <v>113.25037216806493</v>
      </c>
      <c r="AL37" s="65">
        <f>(AE37-AE40)/AE40</f>
        <v>2.3136138231843998E-5</v>
      </c>
      <c r="AM37" s="24">
        <v>0.7006</v>
      </c>
      <c r="AN37" s="64">
        <f>(U37-U40)*D37</f>
        <v>20161.871192983432</v>
      </c>
      <c r="AO37" s="65">
        <f>(U37-U40)/U40</f>
        <v>3.0301466069797534E-3</v>
      </c>
      <c r="AP37" s="64">
        <f>(AF37-AF40)*E37</f>
        <v>-1435.284360526136</v>
      </c>
      <c r="AQ37" s="65">
        <f>(AF37-AF40)/AF40</f>
        <v>-2.1501233880448232E-4</v>
      </c>
      <c r="AR37" s="203">
        <f>AD37/AD40-1</f>
        <v>1.0772665280043281E-3</v>
      </c>
      <c r="AS37" s="80">
        <v>9.3104413439999991</v>
      </c>
      <c r="AT37" s="80">
        <f>H37/D37/6*7</f>
        <v>11.603303259647552</v>
      </c>
    </row>
    <row r="38" spans="1:47" hidden="1">
      <c r="A38" s="197" t="s">
        <v>162</v>
      </c>
      <c r="B38" s="52"/>
      <c r="C38" s="53" t="s">
        <v>31</v>
      </c>
      <c r="D38" s="70">
        <v>491164</v>
      </c>
      <c r="E38" s="70">
        <v>118512</v>
      </c>
      <c r="F38" s="70">
        <v>165904</v>
      </c>
      <c r="G38" s="70">
        <v>1109138</v>
      </c>
      <c r="H38" s="71">
        <v>4885622.41</v>
      </c>
      <c r="I38" s="71">
        <v>6675950.8399999999</v>
      </c>
      <c r="J38" s="122">
        <v>1096035</v>
      </c>
      <c r="K38" s="122">
        <v>129151</v>
      </c>
      <c r="L38" s="122">
        <v>792503</v>
      </c>
      <c r="M38" s="122">
        <v>169770</v>
      </c>
      <c r="N38" s="122">
        <v>72277</v>
      </c>
      <c r="O38" s="122">
        <v>117299</v>
      </c>
      <c r="P38" s="122">
        <v>23019</v>
      </c>
      <c r="Q38" s="122">
        <v>71815</v>
      </c>
      <c r="R38" s="122">
        <v>2866</v>
      </c>
      <c r="S38" s="122">
        <v>46104</v>
      </c>
      <c r="T38" s="172">
        <f>H38/D38</f>
        <v>9.9470287113876434</v>
      </c>
      <c r="U38" s="173">
        <f>I38/D38</f>
        <v>13.592101294068783</v>
      </c>
      <c r="V38" s="125">
        <f>J38/D38</f>
        <v>2.2315051591729036</v>
      </c>
      <c r="W38" s="125">
        <f>K38/D38</f>
        <v>0.2629488317547703</v>
      </c>
      <c r="X38" s="125">
        <f>L38/D38</f>
        <v>1.6135201276966553</v>
      </c>
      <c r="Y38" s="125">
        <f>M38/D38</f>
        <v>0.3456482966992695</v>
      </c>
      <c r="Z38" s="125">
        <f>O38/D38</f>
        <v>0.23881839874257885</v>
      </c>
      <c r="AA38" s="125">
        <f>P38/D38</f>
        <v>4.6866219836958732E-2</v>
      </c>
      <c r="AB38" s="125">
        <f>Q38/D38</f>
        <v>0.14621389189761463</v>
      </c>
      <c r="AC38" s="125">
        <f>R38/D38</f>
        <v>5.8351182089892584E-3</v>
      </c>
      <c r="AD38" s="164">
        <f>F38/D38</f>
        <v>0.33777719865462452</v>
      </c>
      <c r="AE38" s="173">
        <f t="shared" si="16"/>
        <v>41.22470644322938</v>
      </c>
      <c r="AF38" s="173">
        <f t="shared" si="17"/>
        <v>56.331433441339271</v>
      </c>
      <c r="AG38" s="69">
        <f>G38/D38</f>
        <v>2.2581826029595002</v>
      </c>
      <c r="AH38" s="32"/>
      <c r="AI38" s="64">
        <f>(T38-T40)*D38</f>
        <v>16575.505339868057</v>
      </c>
      <c r="AJ38" s="65">
        <f>(T38-T40)/T40</f>
        <v>3.4042607648744876E-3</v>
      </c>
      <c r="AK38" s="64">
        <f>(AE38-AE40)*E38</f>
        <v>-8177.085904619069</v>
      </c>
      <c r="AL38" s="65">
        <f>(AE38-AE40)/AE40</f>
        <v>-1.6709074230487112E-3</v>
      </c>
      <c r="AM38" s="24">
        <v>0.68979999999999997</v>
      </c>
      <c r="AN38" s="64">
        <f>(U38-U40)*D38</f>
        <v>35925.142955240699</v>
      </c>
      <c r="AO38" s="65">
        <f>(U38-U40)/U40</f>
        <v>5.4103921572516969E-3</v>
      </c>
      <c r="AP38" s="64">
        <f>(AF38-AF40)*E38</f>
        <v>2169.4932048696537</v>
      </c>
      <c r="AQ38" s="65">
        <f>(AF38-AF40)/AF40</f>
        <v>3.2507705783790521E-4</v>
      </c>
      <c r="AR38" s="203">
        <f>AD38/AD40-1</f>
        <v>4.6741008740147638E-3</v>
      </c>
      <c r="AS38" s="80">
        <v>9.2804996460000009</v>
      </c>
      <c r="AT38" s="80">
        <f>H38/D38/6*7</f>
        <v>11.60486682995225</v>
      </c>
    </row>
    <row r="39" spans="1:47" hidden="1">
      <c r="A39" s="197" t="s">
        <v>162</v>
      </c>
      <c r="B39" s="52"/>
      <c r="C39" s="53" t="s">
        <v>32</v>
      </c>
      <c r="D39" s="70">
        <v>491002</v>
      </c>
      <c r="E39" s="70">
        <v>119118</v>
      </c>
      <c r="F39" s="70">
        <v>166436</v>
      </c>
      <c r="G39" s="70">
        <v>1113136</v>
      </c>
      <c r="H39" s="71">
        <v>4930038.99</v>
      </c>
      <c r="I39" s="71">
        <v>6748083.4800000004</v>
      </c>
      <c r="J39" s="122">
        <v>1052004</v>
      </c>
      <c r="K39" s="122">
        <v>127602</v>
      </c>
      <c r="L39" s="122">
        <v>758745</v>
      </c>
      <c r="M39" s="122">
        <v>161045</v>
      </c>
      <c r="N39" s="122">
        <v>72417</v>
      </c>
      <c r="O39" s="122">
        <v>116516</v>
      </c>
      <c r="P39" s="122">
        <v>22485</v>
      </c>
      <c r="Q39" s="122">
        <v>71833</v>
      </c>
      <c r="R39" s="122">
        <v>2711</v>
      </c>
      <c r="S39" s="122">
        <v>46303</v>
      </c>
      <c r="T39" s="172">
        <f>H39/D39</f>
        <v>10.040771707650887</v>
      </c>
      <c r="U39" s="173">
        <f>I39/D39</f>
        <v>13.743494894114486</v>
      </c>
      <c r="V39" s="125">
        <f>J39/D39</f>
        <v>2.1425656107307098</v>
      </c>
      <c r="W39" s="125">
        <f>K39/D39</f>
        <v>0.25988081514942912</v>
      </c>
      <c r="X39" s="125">
        <f>L39/D39</f>
        <v>1.545299204483892</v>
      </c>
      <c r="Y39" s="125">
        <f>M39/D39</f>
        <v>0.32799255400181671</v>
      </c>
      <c r="Z39" s="125">
        <f>O39/D39</f>
        <v>0.23730249571284842</v>
      </c>
      <c r="AA39" s="125">
        <f>P39/D39</f>
        <v>4.5794110818285876E-2</v>
      </c>
      <c r="AB39" s="125">
        <f>Q39/D39</f>
        <v>0.14629879308027258</v>
      </c>
      <c r="AC39" s="125">
        <f>R39/D39</f>
        <v>5.5213624384422063E-3</v>
      </c>
      <c r="AD39" s="164">
        <f>F39/D39</f>
        <v>0.33897214267966325</v>
      </c>
      <c r="AE39" s="173">
        <f t="shared" si="16"/>
        <v>41.387859013751076</v>
      </c>
      <c r="AF39" s="173">
        <f t="shared" si="17"/>
        <v>56.650409509897749</v>
      </c>
      <c r="AG39" s="69">
        <f>G39/D39</f>
        <v>2.2670701952334205</v>
      </c>
      <c r="AH39" s="32"/>
      <c r="AI39" s="64">
        <f>(T39-T40)*D39</f>
        <v>62598.036913181691</v>
      </c>
      <c r="AJ39" s="65">
        <f>(T39-T40)/T40</f>
        <v>1.2860564209512076E-2</v>
      </c>
      <c r="AK39" s="64">
        <f>(AE39-AE40)*E39</f>
        <v>11215.509228716328</v>
      </c>
      <c r="AL39" s="65">
        <f>(AE39-AE40)/AE40</f>
        <v>2.2801202914802927E-3</v>
      </c>
      <c r="AM39" s="24">
        <v>0.13400000000000001</v>
      </c>
      <c r="AN39" s="64">
        <f>(U39-U40)*D39</f>
        <v>110247.85422048347</v>
      </c>
      <c r="AO39" s="65">
        <f>(U39-U40)/U40</f>
        <v>1.6609006374353606E-2</v>
      </c>
      <c r="AP39" s="64">
        <f>(AF39-AF40)*E39</f>
        <v>40176.378039504001</v>
      </c>
      <c r="AQ39" s="65">
        <f>(AF39-AF40)/AF40</f>
        <v>5.9894058502631608E-3</v>
      </c>
      <c r="AR39" s="203">
        <f>AD39/AD40-1</f>
        <v>8.2283055945591155E-3</v>
      </c>
      <c r="AS39" s="80">
        <v>9.3406425419999994</v>
      </c>
      <c r="AT39" s="80">
        <f>H39/D39/6*7</f>
        <v>11.714233658926036</v>
      </c>
    </row>
    <row r="40" spans="1:47" ht="15" hidden="1" customHeight="1">
      <c r="A40" s="197" t="s">
        <v>162</v>
      </c>
      <c r="B40" s="90"/>
      <c r="C40" s="49" t="s">
        <v>33</v>
      </c>
      <c r="D40" s="66">
        <v>163858</v>
      </c>
      <c r="E40" s="66">
        <v>39337</v>
      </c>
      <c r="F40" s="66">
        <v>55090</v>
      </c>
      <c r="G40" s="66">
        <v>367523</v>
      </c>
      <c r="H40" s="67">
        <v>1624370.45</v>
      </c>
      <c r="I40" s="67">
        <v>2215189.4900000002</v>
      </c>
      <c r="J40" s="132">
        <v>338903</v>
      </c>
      <c r="K40" s="132">
        <v>39396</v>
      </c>
      <c r="L40" s="132">
        <v>246064</v>
      </c>
      <c r="M40" s="132">
        <v>51929</v>
      </c>
      <c r="N40" s="132">
        <v>23433</v>
      </c>
      <c r="O40" s="132">
        <v>37390</v>
      </c>
      <c r="P40" s="132">
        <v>7069</v>
      </c>
      <c r="Q40" s="132">
        <v>23206</v>
      </c>
      <c r="R40" s="132">
        <v>853</v>
      </c>
      <c r="S40" s="132">
        <v>15051</v>
      </c>
      <c r="T40" s="174">
        <f>H40/D40</f>
        <v>9.9132813167498686</v>
      </c>
      <c r="U40" s="174">
        <f>I40/D40</f>
        <v>13.518958427418864</v>
      </c>
      <c r="V40" s="135">
        <f>J40/D40</f>
        <v>2.0682725286528578</v>
      </c>
      <c r="W40" s="135">
        <f>K40/D40</f>
        <v>0.24042768738786022</v>
      </c>
      <c r="X40" s="135">
        <f>L40/D40</f>
        <v>1.5016904881055548</v>
      </c>
      <c r="Y40" s="135">
        <f>M40/D40</f>
        <v>0.31691464560778237</v>
      </c>
      <c r="Z40" s="135">
        <f>O40/D40</f>
        <v>0.22818538002416727</v>
      </c>
      <c r="AA40" s="135">
        <f>P40/D40</f>
        <v>4.3141012339952885E-2</v>
      </c>
      <c r="AB40" s="135">
        <f>Q40/D40</f>
        <v>0.14162262446752677</v>
      </c>
      <c r="AC40" s="135">
        <f>R40/D40</f>
        <v>5.2057269098853883E-3</v>
      </c>
      <c r="AD40" s="135">
        <f>F40/D40</f>
        <v>0.33620573911557566</v>
      </c>
      <c r="AE40" s="174">
        <f t="shared" si="16"/>
        <v>41.29370440043725</v>
      </c>
      <c r="AF40" s="174">
        <f t="shared" si="17"/>
        <v>56.313127335587367</v>
      </c>
      <c r="AG40" s="68">
        <f>G40/D40</f>
        <v>2.2429359567430338</v>
      </c>
      <c r="AI40" s="49"/>
      <c r="AJ40" s="222"/>
      <c r="AK40" s="49"/>
      <c r="AL40" s="49"/>
      <c r="AN40" s="49"/>
      <c r="AO40" s="49"/>
      <c r="AP40" s="49"/>
      <c r="AQ40" s="49"/>
      <c r="AR40" s="204"/>
      <c r="AS40" s="79">
        <v>9.3212397070000002</v>
      </c>
      <c r="AT40" s="79">
        <f>H40/D40/6*7</f>
        <v>11.565494869541514</v>
      </c>
    </row>
    <row r="41" spans="1:47" ht="15" hidden="1" customHeight="1">
      <c r="A41" s="197" t="s">
        <v>162</v>
      </c>
      <c r="B41" s="58"/>
      <c r="D41" s="9"/>
      <c r="E41" s="9"/>
      <c r="F41" s="9"/>
      <c r="G41" s="9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V41" s="118"/>
      <c r="W41" s="118"/>
      <c r="X41" s="118"/>
      <c r="Y41" s="118"/>
      <c r="Z41" s="118"/>
      <c r="AA41" s="118"/>
      <c r="AB41" s="118"/>
      <c r="AC41" s="118"/>
      <c r="AD41" s="168"/>
      <c r="AE41" s="173"/>
      <c r="AG41" s="72"/>
      <c r="AJ41" s="24"/>
      <c r="AR41" s="9"/>
      <c r="AS41" s="81"/>
      <c r="AT41" s="81"/>
    </row>
    <row r="42" spans="1:47" ht="15" hidden="1" customHeight="1">
      <c r="A42" s="197" t="s">
        <v>162</v>
      </c>
      <c r="B42" s="90" t="s">
        <v>166</v>
      </c>
      <c r="C42" s="53" t="s">
        <v>30</v>
      </c>
      <c r="D42" s="70">
        <v>391982</v>
      </c>
      <c r="E42" s="70">
        <v>23365</v>
      </c>
      <c r="F42" s="70">
        <v>28964</v>
      </c>
      <c r="G42" s="70">
        <v>236294</v>
      </c>
      <c r="H42" s="71">
        <v>1072714.8600000001</v>
      </c>
      <c r="I42" s="71">
        <v>1437131.49</v>
      </c>
      <c r="J42" s="122">
        <v>285832</v>
      </c>
      <c r="K42" s="122">
        <v>27964</v>
      </c>
      <c r="L42" s="122">
        <v>211130</v>
      </c>
      <c r="M42" s="122">
        <v>46183</v>
      </c>
      <c r="N42" s="122">
        <v>19522</v>
      </c>
      <c r="O42" s="122">
        <v>21575</v>
      </c>
      <c r="P42" s="122">
        <v>4226</v>
      </c>
      <c r="Q42" s="122">
        <v>14950</v>
      </c>
      <c r="R42" s="122">
        <v>524</v>
      </c>
      <c r="S42" s="122">
        <v>8990</v>
      </c>
      <c r="T42" s="173">
        <f>H42/D42</f>
        <v>2.7366431621860192</v>
      </c>
      <c r="U42" s="173">
        <f>I42/D42</f>
        <v>3.6663201116377793</v>
      </c>
      <c r="V42" s="125">
        <f>J42/D42</f>
        <v>0.72919674883030339</v>
      </c>
      <c r="W42" s="125">
        <f>K42/D42</f>
        <v>7.1340010510686711E-2</v>
      </c>
      <c r="X42" s="125">
        <f>L42/D42</f>
        <v>0.53862167140327877</v>
      </c>
      <c r="Y42" s="125">
        <f>M42/D42</f>
        <v>0.11781918557484783</v>
      </c>
      <c r="Z42" s="125">
        <f>O42/D42</f>
        <v>5.504079268946023E-2</v>
      </c>
      <c r="AA42" s="125">
        <f>P42/D42</f>
        <v>1.0781107295743171E-2</v>
      </c>
      <c r="AB42" s="125">
        <f>Q42/D42</f>
        <v>3.8139506405906395E-2</v>
      </c>
      <c r="AC42" s="125">
        <f>R42/D42</f>
        <v>1.3367960773708997E-3</v>
      </c>
      <c r="AD42" s="164">
        <f>F42/D42</f>
        <v>7.3891148062921255E-2</v>
      </c>
      <c r="AE42" s="173">
        <f t="shared" ref="AE42:AE45" si="18">H42/E42</f>
        <v>45.911185961908842</v>
      </c>
      <c r="AF42" s="173">
        <f t="shared" ref="AF42:AF45" si="19">I42/E42</f>
        <v>61.507874598758825</v>
      </c>
      <c r="AG42" s="69">
        <f>G42/D42</f>
        <v>0.60281849676770871</v>
      </c>
      <c r="AH42" s="32"/>
      <c r="AI42" s="64">
        <f>(T42-T45)*D42</f>
        <v>-26008.195971261295</v>
      </c>
      <c r="AJ42" s="65">
        <f>(T42-T45)/T45</f>
        <v>-2.3671293534720885E-2</v>
      </c>
      <c r="AK42" s="64">
        <f>(AE42-AE45)*E42</f>
        <v>-14864.981619119908</v>
      </c>
      <c r="AL42" s="65">
        <f>(AE42-AE45)/AE45</f>
        <v>-1.3667945147815415E-2</v>
      </c>
      <c r="AM42" s="24">
        <v>0.24540000000000001</v>
      </c>
      <c r="AN42" s="64">
        <f>(U42-U45)*D42</f>
        <v>-29576.572424755959</v>
      </c>
      <c r="AO42" s="65">
        <f>(U42-U45)/U45</f>
        <v>-2.0165275682646817E-2</v>
      </c>
      <c r="AP42" s="64">
        <f>(AF42-AF45)*E42</f>
        <v>-14701.265819703407</v>
      </c>
      <c r="AQ42" s="65">
        <f>(AF42-AF45)/AF45</f>
        <v>-1.0126005051734135E-2</v>
      </c>
      <c r="AR42" s="203">
        <f>AD42/AD45-1</f>
        <v>-6.0779268364948846E-3</v>
      </c>
      <c r="AS42" s="80">
        <v>1.1361008779999999</v>
      </c>
      <c r="AT42" s="80">
        <f>H42/D42/6*7</f>
        <v>3.1927503558836894</v>
      </c>
    </row>
    <row r="43" spans="1:47" hidden="1">
      <c r="A43" s="197" t="s">
        <v>162</v>
      </c>
      <c r="B43" s="52"/>
      <c r="C43" s="53" t="s">
        <v>31</v>
      </c>
      <c r="D43" s="70">
        <v>392134</v>
      </c>
      <c r="E43" s="70">
        <v>23740</v>
      </c>
      <c r="F43" s="70">
        <v>29186</v>
      </c>
      <c r="G43" s="70">
        <v>237394</v>
      </c>
      <c r="H43" s="71">
        <v>1068722.82</v>
      </c>
      <c r="I43" s="71">
        <v>1433713.47</v>
      </c>
      <c r="J43" s="122">
        <v>279434</v>
      </c>
      <c r="K43" s="122">
        <v>32831</v>
      </c>
      <c r="L43" s="122">
        <v>203788</v>
      </c>
      <c r="M43" s="122">
        <v>42299</v>
      </c>
      <c r="N43" s="122">
        <v>19694</v>
      </c>
      <c r="O43" s="122">
        <v>22143</v>
      </c>
      <c r="P43" s="122">
        <v>4663</v>
      </c>
      <c r="Q43" s="122">
        <v>14955</v>
      </c>
      <c r="R43" s="122">
        <v>579</v>
      </c>
      <c r="S43" s="122">
        <v>9004</v>
      </c>
      <c r="T43" s="172">
        <f>H43/D43</f>
        <v>2.7254020819413776</v>
      </c>
      <c r="U43" s="173">
        <f>I43/D43</f>
        <v>3.6561825039399798</v>
      </c>
      <c r="V43" s="125">
        <f>J43/D43</f>
        <v>0.71259824447765308</v>
      </c>
      <c r="W43" s="125">
        <f>K43/D43</f>
        <v>8.3723931105183433E-2</v>
      </c>
      <c r="X43" s="125">
        <f>L43/D43</f>
        <v>0.51968969790938813</v>
      </c>
      <c r="Y43" s="125">
        <f>M43/D43</f>
        <v>0.10786873874746898</v>
      </c>
      <c r="Z43" s="125">
        <f>O43/D43</f>
        <v>5.6467942081023327E-2</v>
      </c>
      <c r="AA43" s="125">
        <f>P43/D43</f>
        <v>1.1891343265312368E-2</v>
      </c>
      <c r="AB43" s="125">
        <f>Q43/D43</f>
        <v>3.8137473414700078E-2</v>
      </c>
      <c r="AC43" s="125">
        <f>R43/D43</f>
        <v>1.4765360820535836E-3</v>
      </c>
      <c r="AD43" s="164">
        <f>F43/D43</f>
        <v>7.4428639189664761E-2</v>
      </c>
      <c r="AE43" s="173">
        <f t="shared" si="18"/>
        <v>45.017810446503795</v>
      </c>
      <c r="AF43" s="173">
        <f t="shared" si="19"/>
        <v>60.392311288963775</v>
      </c>
      <c r="AG43" s="69">
        <f>G43/D43</f>
        <v>0.60538999423666395</v>
      </c>
      <c r="AH43" s="32"/>
      <c r="AI43" s="64">
        <f>(T43-T45)*D43</f>
        <v>-30426.291005695646</v>
      </c>
      <c r="AJ43" s="65">
        <f>(T43-T45)/T45</f>
        <v>-2.7681677309329123E-2</v>
      </c>
      <c r="AK43" s="64">
        <f>(AE43-AE45)*E43</f>
        <v>-36312.294061113069</v>
      </c>
      <c r="AL43" s="65">
        <f>(AE43-AE45)/AE45</f>
        <v>-3.2860760349652421E-2</v>
      </c>
      <c r="AM43" s="24">
        <v>0.1726</v>
      </c>
      <c r="AN43" s="64">
        <f>(U43-U45)*D43</f>
        <v>-33563.342075220899</v>
      </c>
      <c r="AO43" s="65">
        <f>(U43-U45)/U45</f>
        <v>-2.2874580855504072E-2</v>
      </c>
      <c r="AP43" s="64">
        <f>(AF43-AF45)*E43</f>
        <v>-41420.688919741369</v>
      </c>
      <c r="AQ43" s="65">
        <f>(AF43-AF45)/AF45</f>
        <v>-2.8079269040908281E-2</v>
      </c>
      <c r="AR43" s="203">
        <f>AD43/AD45-1</f>
        <v>1.1519553483776424E-3</v>
      </c>
      <c r="AS43" s="80">
        <v>1.0994005069999999</v>
      </c>
      <c r="AT43" s="80">
        <f>H43/D43/6*7</f>
        <v>3.1796357622649403</v>
      </c>
    </row>
    <row r="44" spans="1:47" hidden="1">
      <c r="A44" s="197" t="s">
        <v>162</v>
      </c>
      <c r="B44" s="52"/>
      <c r="C44" s="53" t="s">
        <v>32</v>
      </c>
      <c r="D44" s="70">
        <v>391597</v>
      </c>
      <c r="E44" s="70">
        <v>23580</v>
      </c>
      <c r="F44" s="70">
        <v>28975</v>
      </c>
      <c r="G44" s="70">
        <v>239092</v>
      </c>
      <c r="H44" s="71">
        <v>1088618.94</v>
      </c>
      <c r="I44" s="71">
        <v>1452327.09</v>
      </c>
      <c r="J44" s="122">
        <v>290164</v>
      </c>
      <c r="K44" s="122">
        <v>32906</v>
      </c>
      <c r="L44" s="122">
        <v>209176</v>
      </c>
      <c r="M44" s="122">
        <v>47544</v>
      </c>
      <c r="N44" s="122">
        <v>19824</v>
      </c>
      <c r="O44" s="122">
        <v>21792</v>
      </c>
      <c r="P44" s="122">
        <v>4619</v>
      </c>
      <c r="Q44" s="122">
        <v>14758</v>
      </c>
      <c r="R44" s="122">
        <v>554</v>
      </c>
      <c r="S44" s="122">
        <v>8927</v>
      </c>
      <c r="T44" s="172">
        <f>H44/D44</f>
        <v>2.7799470884608408</v>
      </c>
      <c r="U44" s="173">
        <f>I44/D44</f>
        <v>3.7087288462373311</v>
      </c>
      <c r="V44" s="125">
        <f>J44/D44</f>
        <v>0.74097605446415571</v>
      </c>
      <c r="W44" s="125">
        <f>K44/D44</f>
        <v>8.4030265808982194E-2</v>
      </c>
      <c r="X44" s="125">
        <f>L44/D44</f>
        <v>0.53416139551630881</v>
      </c>
      <c r="Y44" s="125">
        <f>M44/D44</f>
        <v>0.12141053174564667</v>
      </c>
      <c r="Z44" s="125">
        <f>O44/D44</f>
        <v>5.5649047362467029E-2</v>
      </c>
      <c r="AA44" s="125">
        <f>P44/D44</f>
        <v>1.1795289545119089E-2</v>
      </c>
      <c r="AB44" s="125">
        <f>Q44/D44</f>
        <v>3.7686703422140616E-2</v>
      </c>
      <c r="AC44" s="125">
        <f>R44/D44</f>
        <v>1.4147197246148465E-3</v>
      </c>
      <c r="AD44" s="164">
        <f>F44/D44</f>
        <v>7.3991884513926312E-2</v>
      </c>
      <c r="AE44" s="173">
        <f t="shared" si="18"/>
        <v>46.167045801526719</v>
      </c>
      <c r="AF44" s="173">
        <f t="shared" si="19"/>
        <v>61.591479643765908</v>
      </c>
      <c r="AG44" s="69">
        <f>G44/D44</f>
        <v>0.61055626064551061</v>
      </c>
      <c r="AH44" s="32"/>
      <c r="AI44" s="64">
        <f>(T44-T45)*D44</f>
        <v>-9024.9634169378369</v>
      </c>
      <c r="AJ44" s="65">
        <f>(T44-T45)/T45</f>
        <v>-8.2221232121304135E-3</v>
      </c>
      <c r="AK44" s="64">
        <f>(AE44-AE45)*E44</f>
        <v>-8968.591152529385</v>
      </c>
      <c r="AL44" s="65">
        <f>(AE44-AE45)/AE45</f>
        <v>-8.1711853478436038E-3</v>
      </c>
      <c r="AM44" s="24">
        <v>0.68700000000000006</v>
      </c>
      <c r="AN44" s="64">
        <f>(U44-U45)*D44</f>
        <v>-12940.389428512268</v>
      </c>
      <c r="AO44" s="65">
        <f>(U44-U45)/U45</f>
        <v>-8.8314178879881459E-3</v>
      </c>
      <c r="AP44" s="64">
        <f>(AF44-AF45)*E44</f>
        <v>-12865.13693039172</v>
      </c>
      <c r="AQ44" s="65">
        <f>(AF44-AF45)/AF45</f>
        <v>-8.7805113171699322E-3</v>
      </c>
      <c r="AR44" s="203">
        <f>AD44/AD45-1</f>
        <v>-4.7229041463504595E-3</v>
      </c>
      <c r="AS44" s="80">
        <v>1.1180086069999999</v>
      </c>
      <c r="AT44" s="80">
        <f>H44/D44/6*7</f>
        <v>3.2432716032043141</v>
      </c>
    </row>
    <row r="45" spans="1:47" ht="15" hidden="1" customHeight="1">
      <c r="A45" s="197" t="s">
        <v>162</v>
      </c>
      <c r="B45" s="90"/>
      <c r="C45" s="49" t="s">
        <v>33</v>
      </c>
      <c r="D45" s="66">
        <v>130974</v>
      </c>
      <c r="E45" s="66">
        <v>7887</v>
      </c>
      <c r="F45" s="66">
        <v>9737</v>
      </c>
      <c r="G45" s="66">
        <v>81574</v>
      </c>
      <c r="H45" s="67">
        <v>367119.29</v>
      </c>
      <c r="I45" s="67">
        <v>490075.11</v>
      </c>
      <c r="J45" s="132">
        <v>102217</v>
      </c>
      <c r="K45" s="132">
        <v>10816</v>
      </c>
      <c r="L45" s="132">
        <v>74855</v>
      </c>
      <c r="M45" s="132">
        <v>16352</v>
      </c>
      <c r="N45" s="132">
        <v>6580</v>
      </c>
      <c r="O45" s="132">
        <v>7325</v>
      </c>
      <c r="P45" s="132">
        <v>1532</v>
      </c>
      <c r="Q45" s="132">
        <v>4984</v>
      </c>
      <c r="R45" s="132">
        <v>212</v>
      </c>
      <c r="S45" s="132">
        <v>2981</v>
      </c>
      <c r="T45" s="174">
        <f>H45/D45</f>
        <v>2.802993647594179</v>
      </c>
      <c r="U45" s="174">
        <f>I45/D45</f>
        <v>3.7417740162169588</v>
      </c>
      <c r="V45" s="135">
        <f>J45/D45</f>
        <v>0.780437338708446</v>
      </c>
      <c r="W45" s="135">
        <f>K45/D45</f>
        <v>8.2581275673034346E-2</v>
      </c>
      <c r="X45" s="135">
        <f>L45/D45</f>
        <v>0.57152564631148162</v>
      </c>
      <c r="Y45" s="135">
        <f>M45/D45</f>
        <v>0.12484920671278268</v>
      </c>
      <c r="Z45" s="135">
        <f>O45/D45</f>
        <v>5.5927130575534077E-2</v>
      </c>
      <c r="AA45" s="135">
        <f>P45/D45</f>
        <v>1.1696978026173133E-2</v>
      </c>
      <c r="AB45" s="135">
        <f>Q45/D45</f>
        <v>3.8053354100813903E-2</v>
      </c>
      <c r="AC45" s="135">
        <f>R45/D45</f>
        <v>1.6186418678516346E-3</v>
      </c>
      <c r="AD45" s="135">
        <f>F45/D45</f>
        <v>7.4342999373921539E-2</v>
      </c>
      <c r="AE45" s="174">
        <f t="shared" si="18"/>
        <v>46.547393178648406</v>
      </c>
      <c r="AF45" s="174">
        <f t="shared" si="19"/>
        <v>62.137074933434768</v>
      </c>
      <c r="AG45" s="68">
        <f>G45/D45</f>
        <v>0.62282590437796814</v>
      </c>
      <c r="AI45" s="49"/>
      <c r="AJ45" s="222"/>
      <c r="AK45" s="49"/>
      <c r="AL45" s="49"/>
      <c r="AN45" s="49"/>
      <c r="AO45" s="49"/>
      <c r="AP45" s="49"/>
      <c r="AQ45" s="49"/>
      <c r="AR45" s="204"/>
      <c r="AS45" s="79">
        <v>1.1056267660000001</v>
      </c>
      <c r="AT45" s="79">
        <f>H45/D45/6*7</f>
        <v>3.2701592555265422</v>
      </c>
    </row>
    <row r="46" spans="1:47" ht="15" hidden="1" customHeight="1">
      <c r="A46" s="197" t="s">
        <v>162</v>
      </c>
      <c r="B46" s="14"/>
      <c r="C46" s="14"/>
      <c r="D46" s="15"/>
      <c r="E46" s="15"/>
      <c r="F46" s="15"/>
      <c r="G46" s="15"/>
      <c r="H46" s="16"/>
      <c r="I46" s="1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69"/>
      <c r="AE46" s="206"/>
      <c r="AF46" s="179"/>
      <c r="AG46" s="14"/>
      <c r="AH46" s="14"/>
      <c r="AJ46" s="24"/>
      <c r="AK46" s="14"/>
      <c r="AL46" s="14"/>
      <c r="AM46" s="14"/>
      <c r="AN46" s="14"/>
      <c r="AO46" s="14"/>
      <c r="AP46" s="14"/>
      <c r="AQ46" s="14"/>
      <c r="AR46" s="87"/>
      <c r="AS46" s="82"/>
      <c r="AT46" s="82"/>
    </row>
    <row r="47" spans="1:47" ht="15" hidden="1" customHeight="1">
      <c r="A47" s="197" t="s">
        <v>162</v>
      </c>
      <c r="B47" s="109" t="s">
        <v>110</v>
      </c>
      <c r="C47" s="110" t="s">
        <v>30</v>
      </c>
      <c r="D47" s="111">
        <v>1728384</v>
      </c>
      <c r="E47" s="111">
        <v>725698</v>
      </c>
      <c r="F47" s="111">
        <v>1574994</v>
      </c>
      <c r="G47" s="111">
        <v>15488336</v>
      </c>
      <c r="H47" s="112">
        <v>68581794.099999994</v>
      </c>
      <c r="I47" s="112">
        <v>89545864.079999998</v>
      </c>
      <c r="J47" s="160">
        <v>17336614</v>
      </c>
      <c r="K47" s="160">
        <v>2109762</v>
      </c>
      <c r="L47" s="160">
        <v>11903891</v>
      </c>
      <c r="M47" s="160">
        <v>3223109</v>
      </c>
      <c r="N47" s="160">
        <v>494420</v>
      </c>
      <c r="O47" s="160">
        <v>2471093</v>
      </c>
      <c r="P47" s="160">
        <v>926156</v>
      </c>
      <c r="Q47" s="160">
        <v>1099801</v>
      </c>
      <c r="R47" s="160">
        <v>60306</v>
      </c>
      <c r="S47" s="160">
        <v>444165</v>
      </c>
      <c r="T47" s="175">
        <f>H47/D47</f>
        <v>39.679720536640005</v>
      </c>
      <c r="U47" s="175">
        <f>I47/D47</f>
        <v>51.809010081093092</v>
      </c>
      <c r="V47" s="161">
        <f>J47/D47</f>
        <v>10.030533723987261</v>
      </c>
      <c r="W47" s="161">
        <f>K47/D47</f>
        <v>1.2206558264830039</v>
      </c>
      <c r="X47" s="161">
        <f>L47/D47</f>
        <v>6.8872953001184918</v>
      </c>
      <c r="Y47" s="161">
        <f>M47/D47</f>
        <v>1.864810713359994</v>
      </c>
      <c r="Z47" s="161">
        <f>O47/D47</f>
        <v>1.4297129573057838</v>
      </c>
      <c r="AA47" s="161">
        <f>P47/D47</f>
        <v>0.53585082944530849</v>
      </c>
      <c r="AB47" s="161">
        <f>Q47/D47</f>
        <v>0.63631750814633781</v>
      </c>
      <c r="AC47" s="161">
        <f>R47/D47</f>
        <v>3.4891551877360587E-2</v>
      </c>
      <c r="AD47" s="165">
        <f>F47/D47</f>
        <v>0.91125236058653636</v>
      </c>
      <c r="AE47" s="175">
        <f t="shared" ref="AE47:AE50" si="20">H47/E47</f>
        <v>94.504592957401002</v>
      </c>
      <c r="AF47" s="175">
        <f t="shared" ref="AF47:AF50" si="21">I47/E47</f>
        <v>123.39273923863645</v>
      </c>
      <c r="AG47" s="113">
        <f>G47/D47</f>
        <v>8.9611660371769233</v>
      </c>
      <c r="AH47" s="114"/>
      <c r="AI47" s="115">
        <f>(T47-T50)*D47</f>
        <v>273287.2244645629</v>
      </c>
      <c r="AJ47" s="116">
        <f>(T47-T50)/T50</f>
        <v>4.0007787750728921E-3</v>
      </c>
      <c r="AK47" s="115">
        <f>(AE47-AE50)*E47</f>
        <v>98783.690790838096</v>
      </c>
      <c r="AL47" s="116">
        <f>(AE47-AE50)/AE50</f>
        <v>1.4424554382258042E-3</v>
      </c>
      <c r="AM47" s="114"/>
      <c r="AN47" s="115">
        <f>(U47-U50)*D47</f>
        <v>357013.94413054554</v>
      </c>
      <c r="AO47" s="116">
        <f>(U47-U50)/U50</f>
        <v>4.0028988330567533E-3</v>
      </c>
      <c r="AP47" s="115">
        <f>(AF47-AF50)*E47</f>
        <v>129168.68407583167</v>
      </c>
      <c r="AQ47" s="116">
        <f>(AF47-AF50)/AF50</f>
        <v>1.4445700940287655E-3</v>
      </c>
      <c r="AR47" s="207">
        <f>AD47/AD50-1</f>
        <v>3.3711780474263708E-3</v>
      </c>
      <c r="AS47" s="117">
        <v>44.209233949999998</v>
      </c>
      <c r="AT47" s="117">
        <f>H47/D47/6*7</f>
        <v>46.293007292746672</v>
      </c>
      <c r="AU47" s="27"/>
    </row>
    <row r="48" spans="1:47" hidden="1">
      <c r="A48" s="197" t="s">
        <v>162</v>
      </c>
      <c r="B48" s="180"/>
      <c r="C48" s="181" t="s">
        <v>31</v>
      </c>
      <c r="D48" s="182">
        <v>1728779</v>
      </c>
      <c r="E48" s="182">
        <v>726654</v>
      </c>
      <c r="F48" s="182">
        <v>1575635</v>
      </c>
      <c r="G48" s="182">
        <v>15504558</v>
      </c>
      <c r="H48" s="183">
        <v>68695555.370000005</v>
      </c>
      <c r="I48" s="183">
        <v>89618956.260000005</v>
      </c>
      <c r="J48" s="182">
        <v>17458197</v>
      </c>
      <c r="K48" s="182">
        <v>2234921</v>
      </c>
      <c r="L48" s="182">
        <v>11910912</v>
      </c>
      <c r="M48" s="182">
        <v>3212632</v>
      </c>
      <c r="N48" s="182">
        <v>497357</v>
      </c>
      <c r="O48" s="182">
        <v>2453796</v>
      </c>
      <c r="P48" s="182">
        <v>911991</v>
      </c>
      <c r="Q48" s="182">
        <v>1095959</v>
      </c>
      <c r="R48" s="182">
        <v>60143</v>
      </c>
      <c r="S48" s="182">
        <v>444531</v>
      </c>
      <c r="T48" s="184">
        <f>H48/D48</f>
        <v>39.736458720287558</v>
      </c>
      <c r="U48" s="184">
        <f>I48/D48</f>
        <v>51.839452156695565</v>
      </c>
      <c r="V48" s="185">
        <f>J48/D48</f>
        <v>10.098570725350088</v>
      </c>
      <c r="W48" s="185">
        <f>K48/D48</f>
        <v>1.2927742643796576</v>
      </c>
      <c r="X48" s="185">
        <f>L48/D48</f>
        <v>6.8897829045817884</v>
      </c>
      <c r="Y48" s="185">
        <f>M48/D48</f>
        <v>1.8583242855217468</v>
      </c>
      <c r="Z48" s="185">
        <f>O48/D48</f>
        <v>1.4193809619390332</v>
      </c>
      <c r="AA48" s="185">
        <f>P48/D48</f>
        <v>0.52753475140547168</v>
      </c>
      <c r="AB48" s="185">
        <f>Q48/D48</f>
        <v>0.6339497414070856</v>
      </c>
      <c r="AC48" s="185">
        <f>R48/D48</f>
        <v>3.4789293484013863E-2</v>
      </c>
      <c r="AD48" s="185">
        <f>F48/D48</f>
        <v>0.91141493504953497</v>
      </c>
      <c r="AE48" s="184">
        <f t="shared" si="20"/>
        <v>94.536815829817229</v>
      </c>
      <c r="AF48" s="184">
        <f t="shared" si="21"/>
        <v>123.33098869613325</v>
      </c>
      <c r="AG48" s="186">
        <f>G48/D48</f>
        <v>8.968502046820328</v>
      </c>
      <c r="AH48" s="187"/>
      <c r="AI48" s="188">
        <f>(T48-T50)*D48</f>
        <v>371437.46114336496</v>
      </c>
      <c r="AJ48" s="189">
        <f>(T48-T50)/T50</f>
        <v>5.4364033157201829E-3</v>
      </c>
      <c r="AK48" s="188">
        <f>(AE48-AE50)*E48</f>
        <v>122328.70285545458</v>
      </c>
      <c r="AL48" s="189">
        <f>(AE48-AE50)/AE50</f>
        <v>1.7839134717874644E-3</v>
      </c>
      <c r="AM48" s="187"/>
      <c r="AN48" s="188">
        <f>(U48-U50)*D48</f>
        <v>409723.15610742645</v>
      </c>
      <c r="AO48" s="189">
        <f>(U48-U50)/U50</f>
        <v>4.5928335201611374E-3</v>
      </c>
      <c r="AP48" s="188">
        <f>(AF48-AF50)*E48</f>
        <v>84467.566039328303</v>
      </c>
      <c r="AQ48" s="189">
        <f>(AF48-AF50)/AF50</f>
        <v>9.4340814664222068E-4</v>
      </c>
      <c r="AR48" s="208">
        <f>AD48/AD50-1</f>
        <v>3.5501872193250961E-3</v>
      </c>
      <c r="AS48" s="190">
        <v>44.225044359999998</v>
      </c>
      <c r="AT48" s="190">
        <f>H48/D48/6*7</f>
        <v>46.35920184033548</v>
      </c>
      <c r="AU48" s="27"/>
    </row>
    <row r="49" spans="1:48" hidden="1">
      <c r="A49" s="197" t="s">
        <v>162</v>
      </c>
      <c r="B49" s="180"/>
      <c r="C49" s="181" t="s">
        <v>32</v>
      </c>
      <c r="D49" s="182">
        <v>1728126</v>
      </c>
      <c r="E49" s="182">
        <v>727266</v>
      </c>
      <c r="F49" s="182">
        <v>1575828</v>
      </c>
      <c r="G49" s="182">
        <v>15494710</v>
      </c>
      <c r="H49" s="183">
        <v>68633656.530000001</v>
      </c>
      <c r="I49" s="183">
        <v>89600961.439999998</v>
      </c>
      <c r="J49" s="182">
        <v>17432349</v>
      </c>
      <c r="K49" s="182">
        <v>2230868</v>
      </c>
      <c r="L49" s="182">
        <v>11881977</v>
      </c>
      <c r="M49" s="182">
        <v>3219532</v>
      </c>
      <c r="N49" s="182">
        <v>497130</v>
      </c>
      <c r="O49" s="182">
        <v>2452328</v>
      </c>
      <c r="P49" s="182">
        <v>910079</v>
      </c>
      <c r="Q49" s="182">
        <v>1096322</v>
      </c>
      <c r="R49" s="182">
        <v>59994</v>
      </c>
      <c r="S49" s="182">
        <v>444640</v>
      </c>
      <c r="T49" s="184">
        <f>H49/D49</f>
        <v>39.715655299439973</v>
      </c>
      <c r="U49" s="184">
        <f>I49/D49</f>
        <v>51.848627611644055</v>
      </c>
      <c r="V49" s="185">
        <f>J49/D49</f>
        <v>10.087429388829287</v>
      </c>
      <c r="W49" s="185">
        <f>K49/D49</f>
        <v>1.2909174446770664</v>
      </c>
      <c r="X49" s="185">
        <f>L49/D49</f>
        <v>6.8756427482718276</v>
      </c>
      <c r="Y49" s="185">
        <f>M49/D49</f>
        <v>1.8630192474391334</v>
      </c>
      <c r="Z49" s="185">
        <f>O49/D49</f>
        <v>1.4190678226008984</v>
      </c>
      <c r="AA49" s="185">
        <f>P49/D49</f>
        <v>0.52662768802737758</v>
      </c>
      <c r="AB49" s="185">
        <f>Q49/D49</f>
        <v>0.6343993435663835</v>
      </c>
      <c r="AC49" s="185">
        <f>R49/D49</f>
        <v>3.4716218609059754E-2</v>
      </c>
      <c r="AD49" s="185">
        <f>F49/D49</f>
        <v>0.9118710094055642</v>
      </c>
      <c r="AE49" s="184">
        <f t="shared" si="20"/>
        <v>94.372150671143714</v>
      </c>
      <c r="AF49" s="184">
        <f t="shared" si="21"/>
        <v>123.20246160276982</v>
      </c>
      <c r="AG49" s="186">
        <f>G49/D49</f>
        <v>8.9661922799610672</v>
      </c>
      <c r="AH49" s="187"/>
      <c r="AI49" s="188">
        <f>(T49-T50)*D49</f>
        <v>335346.22812753147</v>
      </c>
      <c r="AJ49" s="189">
        <f>(T49-T50)/T50</f>
        <v>4.9100223218602468E-3</v>
      </c>
      <c r="AK49" s="188">
        <f>(AE49-AE50)*E49</f>
        <v>2676.3588214914175</v>
      </c>
      <c r="AL49" s="189">
        <f>(AE49-AE50)/AE50</f>
        <v>3.8996365997047946E-5</v>
      </c>
      <c r="AM49" s="187"/>
      <c r="AN49" s="188">
        <f>(U49-U50)*D49</f>
        <v>425424.73640892777</v>
      </c>
      <c r="AO49" s="189">
        <f>(U49-U50)/U50</f>
        <v>4.7706439695786671E-3</v>
      </c>
      <c r="AP49" s="188">
        <f>(AF49-AF50)*E49</f>
        <v>-8934.6790635612087</v>
      </c>
      <c r="AQ49" s="189">
        <f>(AF49-AF50)/AF50</f>
        <v>-9.9706387916015564E-5</v>
      </c>
      <c r="AR49" s="208">
        <f>AD49/AD50-1</f>
        <v>4.0523662903255708E-3</v>
      </c>
      <c r="AS49" s="190">
        <v>44.223767070000001</v>
      </c>
      <c r="AT49" s="190">
        <f>H49/D49/6*7</f>
        <v>46.334931182679973</v>
      </c>
      <c r="AU49" s="27"/>
    </row>
    <row r="50" spans="1:48" ht="15" hidden="1" customHeight="1">
      <c r="A50" s="197" t="s">
        <v>162</v>
      </c>
      <c r="B50" s="73"/>
      <c r="C50" s="26" t="s">
        <v>33</v>
      </c>
      <c r="D50" s="28">
        <v>577131</v>
      </c>
      <c r="E50" s="28">
        <v>241703</v>
      </c>
      <c r="F50" s="28">
        <v>524145</v>
      </c>
      <c r="G50" s="28">
        <v>5154707</v>
      </c>
      <c r="H50" s="29">
        <v>22809142.460000001</v>
      </c>
      <c r="I50" s="29">
        <v>29781373.969999999</v>
      </c>
      <c r="J50" s="28">
        <v>5804517</v>
      </c>
      <c r="K50" s="28">
        <v>729159</v>
      </c>
      <c r="L50" s="28">
        <v>3961595</v>
      </c>
      <c r="M50" s="28">
        <v>1080624</v>
      </c>
      <c r="N50" s="28">
        <v>164501</v>
      </c>
      <c r="O50" s="28">
        <v>815669</v>
      </c>
      <c r="P50" s="28">
        <v>303500</v>
      </c>
      <c r="Q50" s="28">
        <v>364267</v>
      </c>
      <c r="R50" s="28">
        <v>20339</v>
      </c>
      <c r="S50" s="28">
        <v>147449</v>
      </c>
      <c r="T50" s="176">
        <f>H50/D50</f>
        <v>39.521603344821195</v>
      </c>
      <c r="U50" s="176">
        <f>I50/D50</f>
        <v>51.602450691437468</v>
      </c>
      <c r="V50" s="162">
        <f>J50/D50</f>
        <v>10.057538063281994</v>
      </c>
      <c r="W50" s="162">
        <f>K50/D50</f>
        <v>1.2634202633370932</v>
      </c>
      <c r="X50" s="162">
        <f>L50/D50</f>
        <v>6.8642907762708987</v>
      </c>
      <c r="Y50" s="162">
        <f>M50/D50</f>
        <v>1.872406784594832</v>
      </c>
      <c r="Z50" s="162">
        <f>O50/D50</f>
        <v>1.4133169072532925</v>
      </c>
      <c r="AA50" s="162">
        <f>P50/D50</f>
        <v>0.52587714054521417</v>
      </c>
      <c r="AB50" s="162">
        <f>Q50/D50</f>
        <v>0.63116866014821593</v>
      </c>
      <c r="AC50" s="162">
        <f>R50/D50</f>
        <v>3.5241565606422109E-2</v>
      </c>
      <c r="AD50" s="166">
        <f>F50/D50</f>
        <v>0.90819068807601744</v>
      </c>
      <c r="AE50" s="176">
        <f t="shared" si="20"/>
        <v>94.36847064372391</v>
      </c>
      <c r="AF50" s="176">
        <f t="shared" si="21"/>
        <v>123.21474690012121</v>
      </c>
      <c r="AG50" s="104">
        <f>G50/D50</f>
        <v>8.9316065156784159</v>
      </c>
      <c r="AH50" s="105"/>
      <c r="AI50" s="106"/>
      <c r="AJ50" s="106"/>
      <c r="AK50" s="106"/>
      <c r="AL50" s="106"/>
      <c r="AM50" s="105"/>
      <c r="AN50" s="106"/>
      <c r="AO50" s="106"/>
      <c r="AP50" s="106"/>
      <c r="AQ50" s="106"/>
      <c r="AR50" s="209"/>
      <c r="AS50" s="83">
        <v>44.091030320000002</v>
      </c>
      <c r="AT50" s="83">
        <f>H50/D50/6*7</f>
        <v>46.108537235624723</v>
      </c>
      <c r="AU50" s="27"/>
    </row>
    <row r="51" spans="1:48" ht="15" hidden="1" customHeight="1">
      <c r="A51" s="197" t="s">
        <v>162</v>
      </c>
      <c r="B51" s="17"/>
      <c r="C51" s="17"/>
      <c r="D51" s="18"/>
      <c r="E51" s="18"/>
      <c r="F51" s="18"/>
      <c r="G51" s="18"/>
      <c r="H51" s="17"/>
      <c r="I51" s="17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88"/>
      <c r="AS51" s="84"/>
      <c r="AT51" s="84"/>
    </row>
    <row r="52" spans="1:48" ht="15" hidden="1" customHeight="1">
      <c r="A52" s="197" t="s">
        <v>162</v>
      </c>
      <c r="B52" s="74" t="s">
        <v>110</v>
      </c>
      <c r="C52" s="1"/>
      <c r="D52" s="2">
        <f>SUM(D47:D49)</f>
        <v>5185289</v>
      </c>
      <c r="E52" s="2">
        <f>SUM(E47)</f>
        <v>725698</v>
      </c>
      <c r="F52" s="2"/>
      <c r="G52" s="2"/>
      <c r="H52" s="3"/>
      <c r="I52" s="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8"/>
      <c r="AE52" s="178"/>
      <c r="AF52" s="177"/>
      <c r="AG52" s="30"/>
      <c r="AH52" s="210"/>
      <c r="AI52" s="3">
        <f>SUMIF(AI27:AI45,"&lt;&gt;#DIV/0!")</f>
        <v>833058.8576709606</v>
      </c>
      <c r="AJ52" s="30"/>
      <c r="AK52" s="3">
        <f>SUMIF(AK27:AK45,"&lt;&gt;#DIV/0!")</f>
        <v>203757.35343208144</v>
      </c>
      <c r="AL52" s="1"/>
      <c r="AM52" s="1"/>
      <c r="AN52" s="3">
        <f>SUMIF(AN27:AN45, "&lt;&gt;#DIV/0!")</f>
        <v>1009724.8062646594</v>
      </c>
      <c r="AO52" s="1"/>
      <c r="AP52" s="3">
        <f>SUMIF(AP27:AP45, "&lt;&gt;#DIV/0!")</f>
        <v>181641.5066491435</v>
      </c>
      <c r="AQ52" s="1"/>
      <c r="AR52" s="211"/>
      <c r="AS52" s="85"/>
      <c r="AT52" s="85"/>
      <c r="AU52" s="11"/>
    </row>
    <row r="53" spans="1:48" ht="15" hidden="1" customHeight="1">
      <c r="A53" s="197" t="s">
        <v>162</v>
      </c>
      <c r="AR53" s="9"/>
      <c r="AS53" s="84"/>
      <c r="AT53" s="84"/>
    </row>
    <row r="54" spans="1:48" ht="15" hidden="1" customHeight="1">
      <c r="A54" s="197" t="s">
        <v>162</v>
      </c>
      <c r="AR54" s="9"/>
      <c r="AS54" s="86"/>
      <c r="AT54" s="86"/>
    </row>
    <row r="55" spans="1:48" ht="15" hidden="1" customHeight="1">
      <c r="A55" s="197" t="s">
        <v>167</v>
      </c>
      <c r="B55" s="55" t="s">
        <v>113</v>
      </c>
      <c r="C55" s="19"/>
      <c r="D55" s="47"/>
      <c r="E55" s="47"/>
      <c r="F55" s="47"/>
      <c r="G55" s="47"/>
      <c r="H55" s="60"/>
      <c r="I55" s="59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59"/>
      <c r="AI55" s="249" t="s">
        <v>115</v>
      </c>
      <c r="AJ55" s="250"/>
      <c r="AK55" s="250"/>
      <c r="AL55" s="250"/>
      <c r="AM55" s="250"/>
      <c r="AN55" s="250"/>
      <c r="AO55" s="251"/>
      <c r="AP55" s="56"/>
      <c r="AQ55" s="56"/>
      <c r="AS55" s="77"/>
      <c r="AT55" s="77"/>
    </row>
    <row r="56" spans="1:48" ht="43.5" hidden="1">
      <c r="A56" s="197" t="s">
        <v>167</v>
      </c>
      <c r="B56" s="57" t="s">
        <v>167</v>
      </c>
      <c r="C56" s="57" t="s">
        <v>116</v>
      </c>
      <c r="D56" s="51" t="s">
        <v>117</v>
      </c>
      <c r="E56" s="51" t="s">
        <v>118</v>
      </c>
      <c r="F56" s="51" t="s">
        <v>119</v>
      </c>
      <c r="G56" s="51" t="s">
        <v>120</v>
      </c>
      <c r="H56" s="50" t="s">
        <v>121</v>
      </c>
      <c r="I56" s="50" t="s">
        <v>122</v>
      </c>
      <c r="J56" s="51" t="s">
        <v>123</v>
      </c>
      <c r="K56" s="51" t="s">
        <v>124</v>
      </c>
      <c r="L56" s="51" t="s">
        <v>125</v>
      </c>
      <c r="M56" s="51" t="s">
        <v>126</v>
      </c>
      <c r="N56" s="51" t="s">
        <v>127</v>
      </c>
      <c r="O56" s="51" t="s">
        <v>128</v>
      </c>
      <c r="P56" s="51" t="s">
        <v>129</v>
      </c>
      <c r="Q56" s="51" t="s">
        <v>130</v>
      </c>
      <c r="R56" s="51" t="s">
        <v>131</v>
      </c>
      <c r="S56" s="51" t="s">
        <v>132</v>
      </c>
      <c r="T56" s="51" t="s">
        <v>133</v>
      </c>
      <c r="U56" s="51" t="s">
        <v>134</v>
      </c>
      <c r="V56" s="51" t="s">
        <v>135</v>
      </c>
      <c r="W56" s="51" t="s">
        <v>136</v>
      </c>
      <c r="X56" s="51" t="s">
        <v>137</v>
      </c>
      <c r="Y56" s="51" t="s">
        <v>138</v>
      </c>
      <c r="Z56" s="51" t="s">
        <v>139</v>
      </c>
      <c r="AA56" s="51" t="s">
        <v>140</v>
      </c>
      <c r="AB56" s="51" t="s">
        <v>141</v>
      </c>
      <c r="AC56" s="51" t="s">
        <v>142</v>
      </c>
      <c r="AD56" s="51" t="s">
        <v>143</v>
      </c>
      <c r="AE56" s="51" t="s">
        <v>144</v>
      </c>
      <c r="AF56" s="51" t="s">
        <v>145</v>
      </c>
      <c r="AG56" s="51" t="s">
        <v>146</v>
      </c>
      <c r="AH56" s="6"/>
      <c r="AI56" s="51" t="s">
        <v>147</v>
      </c>
      <c r="AJ56" s="51" t="s">
        <v>148</v>
      </c>
      <c r="AK56" s="51" t="s">
        <v>149</v>
      </c>
      <c r="AL56" s="51" t="s">
        <v>150</v>
      </c>
      <c r="AM56" s="13"/>
      <c r="AN56" s="51" t="s">
        <v>151</v>
      </c>
      <c r="AO56" s="51" t="s">
        <v>152</v>
      </c>
      <c r="AP56" s="51" t="s">
        <v>153</v>
      </c>
      <c r="AQ56" s="51" t="s">
        <v>154</v>
      </c>
      <c r="AR56" s="51" t="s">
        <v>155</v>
      </c>
      <c r="AS56" s="75" t="s">
        <v>156</v>
      </c>
      <c r="AT56" s="75" t="s">
        <v>157</v>
      </c>
      <c r="AU56" s="6"/>
    </row>
    <row r="57" spans="1:48" ht="15" hidden="1" customHeight="1">
      <c r="A57" s="197" t="s">
        <v>167</v>
      </c>
      <c r="B57" s="89" t="s">
        <v>168</v>
      </c>
      <c r="C57" s="48" t="s">
        <v>30</v>
      </c>
      <c r="D57" s="61">
        <v>269865</v>
      </c>
      <c r="E57" s="61">
        <v>125392</v>
      </c>
      <c r="F57" s="61">
        <v>345284</v>
      </c>
      <c r="G57" s="61">
        <v>2945249</v>
      </c>
      <c r="H57" s="62">
        <v>10879984.310000001</v>
      </c>
      <c r="I57" s="62">
        <v>16092264.43</v>
      </c>
      <c r="J57" s="122">
        <v>4012897</v>
      </c>
      <c r="K57" s="122">
        <v>536522</v>
      </c>
      <c r="L57" s="122">
        <v>2729421</v>
      </c>
      <c r="M57" s="122">
        <v>721270</v>
      </c>
      <c r="N57" s="122">
        <v>112995</v>
      </c>
      <c r="O57" s="122">
        <v>806484</v>
      </c>
      <c r="P57" s="122">
        <v>421215</v>
      </c>
      <c r="Q57" s="122">
        <v>303572</v>
      </c>
      <c r="R57" s="122">
        <v>15601</v>
      </c>
      <c r="S57" s="122">
        <v>95971</v>
      </c>
      <c r="T57" s="172">
        <f>H57/D57</f>
        <v>40.316396383376876</v>
      </c>
      <c r="U57" s="172">
        <f>I57/D57</f>
        <v>59.630794767754246</v>
      </c>
      <c r="V57" s="125">
        <f>J57/D57</f>
        <v>14.870016489726344</v>
      </c>
      <c r="W57" s="125">
        <f>K57/D57</f>
        <v>1.9881125748059214</v>
      </c>
      <c r="X57" s="125">
        <f>L57/D57</f>
        <v>10.114023678505919</v>
      </c>
      <c r="Y57" s="125">
        <f>M57/D57</f>
        <v>2.6727067237322366</v>
      </c>
      <c r="Z57" s="125">
        <f>O57/D57</f>
        <v>2.9884720137846701</v>
      </c>
      <c r="AA57" s="125">
        <f>P57/D57</f>
        <v>1.5608359735423267</v>
      </c>
      <c r="AB57" s="125">
        <f>Q57/D57</f>
        <v>1.1249031923369093</v>
      </c>
      <c r="AC57" s="125">
        <f>R57/D57</f>
        <v>5.7810386674818894E-2</v>
      </c>
      <c r="AD57" s="125">
        <f>F57/D57</f>
        <v>1.2794693643117856</v>
      </c>
      <c r="AE57" s="172">
        <f>H57/E57</f>
        <v>86.767770750925109</v>
      </c>
      <c r="AF57" s="172">
        <f>I57/E57</f>
        <v>128.33565482646421</v>
      </c>
      <c r="AG57" s="63">
        <f>G57/D57</f>
        <v>10.913786522891074</v>
      </c>
      <c r="AH57" s="107"/>
      <c r="AI57" s="64">
        <f>(T57-T60)*D57</f>
        <v>142909.91690332632</v>
      </c>
      <c r="AJ57" s="65">
        <f>(T57-T60)/T60</f>
        <v>1.3309949402530847E-2</v>
      </c>
      <c r="AK57" s="64">
        <f>(AE57-AE60)*E57</f>
        <v>134010.25322111728</v>
      </c>
      <c r="AL57" s="65">
        <f>(AE57-AE60)/AE60</f>
        <v>1.2470740438516094E-2</v>
      </c>
      <c r="AM57" s="108"/>
      <c r="AN57" s="64">
        <f>(U57-U60)*D57</f>
        <v>191818.39035166</v>
      </c>
      <c r="AO57" s="65">
        <f>(U57-U60)/U60</f>
        <v>1.2063711286674215E-2</v>
      </c>
      <c r="AP57" s="64">
        <f>(AF57-AF60)*E57</f>
        <v>178638.95087222644</v>
      </c>
      <c r="AQ57" s="65">
        <f>(AF57-AF60)/AF60</f>
        <v>1.1225534439435459E-2</v>
      </c>
      <c r="AR57" s="203">
        <f>AD57/AD60-1</f>
        <v>7.7776122436552519E-3</v>
      </c>
      <c r="AS57" s="78">
        <v>43.117776489999997</v>
      </c>
      <c r="AT57" s="80">
        <f>H57/D57/6*7</f>
        <v>47.035795780606357</v>
      </c>
      <c r="AU57" s="17"/>
      <c r="AV57" s="17"/>
    </row>
    <row r="58" spans="1:48" hidden="1">
      <c r="A58" s="197" t="s">
        <v>167</v>
      </c>
      <c r="B58" s="52"/>
      <c r="C58" s="53" t="s">
        <v>31</v>
      </c>
      <c r="D58" s="70">
        <v>269699</v>
      </c>
      <c r="E58" s="70">
        <v>125407</v>
      </c>
      <c r="F58" s="70">
        <v>344267</v>
      </c>
      <c r="G58" s="70">
        <v>2927361</v>
      </c>
      <c r="H58" s="71">
        <v>10843963.1</v>
      </c>
      <c r="I58" s="71">
        <v>16031054.75</v>
      </c>
      <c r="J58" s="122">
        <v>3975541</v>
      </c>
      <c r="K58" s="122">
        <v>558402</v>
      </c>
      <c r="L58" s="122">
        <v>2690206</v>
      </c>
      <c r="M58" s="122">
        <v>701065</v>
      </c>
      <c r="N58" s="122">
        <v>113077</v>
      </c>
      <c r="O58" s="122">
        <v>797834</v>
      </c>
      <c r="P58" s="122">
        <v>416294</v>
      </c>
      <c r="Q58" s="122">
        <v>300819</v>
      </c>
      <c r="R58" s="122">
        <v>15252</v>
      </c>
      <c r="S58" s="122">
        <v>95693</v>
      </c>
      <c r="T58" s="172">
        <f>H58/D58</f>
        <v>40.207650380609493</v>
      </c>
      <c r="U58" s="173">
        <f>I58/D58</f>
        <v>59.440542048728396</v>
      </c>
      <c r="V58" s="125">
        <f>J58/D58</f>
        <v>14.740659030993811</v>
      </c>
      <c r="W58" s="125">
        <f>K58/D58</f>
        <v>2.0704637392055587</v>
      </c>
      <c r="X58" s="125">
        <f>L58/D58</f>
        <v>9.9748460320579611</v>
      </c>
      <c r="Y58" s="125">
        <f>M58/D58</f>
        <v>2.5994349256022455</v>
      </c>
      <c r="Z58" s="125">
        <f>O58/D58</f>
        <v>2.9582386289900962</v>
      </c>
      <c r="AA58" s="125">
        <f>P58/D58</f>
        <v>1.5435504024857341</v>
      </c>
      <c r="AB58" s="125">
        <f>Q58/D58</f>
        <v>1.1153878953944953</v>
      </c>
      <c r="AC58" s="125">
        <f>R58/D58</f>
        <v>5.6551933822520661E-2</v>
      </c>
      <c r="AD58" s="164">
        <f>F58/D58</f>
        <v>1.276486008476116</v>
      </c>
      <c r="AE58" s="173">
        <f t="shared" ref="AE58" si="22">H58/E58</f>
        <v>86.470157965663802</v>
      </c>
      <c r="AF58" s="173">
        <f t="shared" ref="AF58" si="23">I58/E58</f>
        <v>127.8322163037151</v>
      </c>
      <c r="AG58" s="69">
        <f>G58/D58</f>
        <v>10.85417817641148</v>
      </c>
      <c r="AH58" s="32"/>
      <c r="AI58" s="64">
        <f>(T58-T60)*D58</f>
        <v>113493.32161532603</v>
      </c>
      <c r="AJ58" s="65">
        <f>(T58-T60)/T60</f>
        <v>1.0576733727347668E-2</v>
      </c>
      <c r="AK58" s="64">
        <f>(AE58-AE60)*E58</f>
        <v>96703.557617156912</v>
      </c>
      <c r="AL58" s="65">
        <f>(AE58-AE60)/AE60</f>
        <v>8.9979735983668398E-3</v>
      </c>
      <c r="AM58" s="24"/>
      <c r="AN58" s="64">
        <f>(U58-U60)*D58</f>
        <v>140389.43049907323</v>
      </c>
      <c r="AO58" s="65">
        <f>(U58-U60)/U60</f>
        <v>8.8347106729878833E-3</v>
      </c>
      <c r="AP58" s="64">
        <f>(AF58-AF60)*E58</f>
        <v>115525.60570868365</v>
      </c>
      <c r="AQ58" s="65">
        <f>(AF58-AF60)/AF60</f>
        <v>7.2586719964708888E-3</v>
      </c>
      <c r="AR58" s="203">
        <f>AD58/AD60-1</f>
        <v>5.4277637014343849E-3</v>
      </c>
      <c r="AS58" s="80">
        <v>42.910728540000001</v>
      </c>
      <c r="AT58" s="80">
        <f>H58/D58/6*7</f>
        <v>46.908925444044414</v>
      </c>
    </row>
    <row r="59" spans="1:48" ht="15" hidden="1" customHeight="1">
      <c r="A59" s="197" t="s">
        <v>167</v>
      </c>
      <c r="B59" s="52"/>
      <c r="C59" s="53" t="s">
        <v>32</v>
      </c>
      <c r="D59" s="70">
        <v>269548</v>
      </c>
      <c r="E59" s="70">
        <v>125706</v>
      </c>
      <c r="F59" s="70">
        <v>345365</v>
      </c>
      <c r="G59" s="70">
        <v>2945842</v>
      </c>
      <c r="H59" s="71">
        <v>10879685.4</v>
      </c>
      <c r="I59" s="71">
        <v>16084020.699999999</v>
      </c>
      <c r="J59" s="122">
        <v>4051788</v>
      </c>
      <c r="K59" s="122">
        <v>565196</v>
      </c>
      <c r="L59" s="122">
        <v>2735712</v>
      </c>
      <c r="M59" s="122">
        <v>725086</v>
      </c>
      <c r="N59" s="122">
        <v>113299</v>
      </c>
      <c r="O59" s="122">
        <v>800828</v>
      </c>
      <c r="P59" s="122">
        <v>415990</v>
      </c>
      <c r="Q59" s="122">
        <v>303159</v>
      </c>
      <c r="R59" s="122">
        <v>15633</v>
      </c>
      <c r="S59" s="122">
        <v>96035</v>
      </c>
      <c r="T59" s="172">
        <f>H59/D59</f>
        <v>40.362701262854856</v>
      </c>
      <c r="U59" s="173">
        <f>I59/D59</f>
        <v>59.6703396055619</v>
      </c>
      <c r="V59" s="125">
        <f>J59/D59</f>
        <v>15.03178654636651</v>
      </c>
      <c r="W59" s="125">
        <f>K59/D59</f>
        <v>2.0968287651920994</v>
      </c>
      <c r="X59" s="125">
        <f>L59/D59</f>
        <v>10.149257275142089</v>
      </c>
      <c r="Y59" s="125">
        <f>M59/D59</f>
        <v>2.6900069746390254</v>
      </c>
      <c r="Z59" s="125">
        <f>O59/D59</f>
        <v>2.9710033092436228</v>
      </c>
      <c r="AA59" s="125">
        <f>P59/D59</f>
        <v>1.5432872809295561</v>
      </c>
      <c r="AB59" s="125">
        <f>Q59/D59</f>
        <v>1.1246939320640479</v>
      </c>
      <c r="AC59" s="125">
        <f>R59/D59</f>
        <v>5.799709142712986E-2</v>
      </c>
      <c r="AD59" s="164">
        <f>F59/D59</f>
        <v>1.2812745781827355</v>
      </c>
      <c r="AE59" s="173">
        <f t="shared" ref="AE59:AE60" si="24">H59/E59</f>
        <v>86.548656388716537</v>
      </c>
      <c r="AF59" s="173">
        <f t="shared" ref="AF59:AF60" si="25">I59/E59</f>
        <v>127.9495067856745</v>
      </c>
      <c r="AG59" s="69">
        <f>G59/D59</f>
        <v>10.92882158279787</v>
      </c>
      <c r="AH59" s="32"/>
      <c r="AI59" s="64">
        <f>(T59-T60)*D59</f>
        <v>155223.4337931106</v>
      </c>
      <c r="AJ59" s="65">
        <f>(T59-T60)/T60</f>
        <v>1.4473773535886874E-2</v>
      </c>
      <c r="AK59" s="64">
        <f>(AE59-AE60)*E59</f>
        <v>106801.84457823256</v>
      </c>
      <c r="AL59" s="65">
        <f>(AE59-AE60)/AE60</f>
        <v>9.9139514530890305E-3</v>
      </c>
      <c r="AM59" s="24"/>
      <c r="AN59" s="64">
        <f>(U59-U60)*D59</f>
        <v>202252.300633165</v>
      </c>
      <c r="AO59" s="65">
        <f>(U59-U60)/U60</f>
        <v>1.2734872814366711E-2</v>
      </c>
      <c r="AP59" s="64">
        <f>(AF59-AF60)*E59</f>
        <v>130545.16344873649</v>
      </c>
      <c r="AQ59" s="65">
        <f>(AF59-AF60)/AF60</f>
        <v>8.1828666831652054E-3</v>
      </c>
      <c r="AR59" s="203">
        <f>AD59/AD60-1</f>
        <v>9.1994939824442401E-3</v>
      </c>
      <c r="AS59" s="80">
        <v>43.01095299</v>
      </c>
      <c r="AT59" s="80">
        <f>H59/D59/6*7</f>
        <v>47.089818139997327</v>
      </c>
    </row>
    <row r="60" spans="1:48" ht="15" hidden="1" customHeight="1">
      <c r="A60" s="197" t="s">
        <v>167</v>
      </c>
      <c r="B60" s="90"/>
      <c r="C60" s="49" t="s">
        <v>33</v>
      </c>
      <c r="D60" s="66">
        <v>90087</v>
      </c>
      <c r="E60" s="66">
        <v>41824</v>
      </c>
      <c r="F60" s="66">
        <v>114374</v>
      </c>
      <c r="G60" s="66">
        <v>972078</v>
      </c>
      <c r="H60" s="67">
        <v>3584276.66</v>
      </c>
      <c r="I60" s="67">
        <v>5307926.12</v>
      </c>
      <c r="J60" s="132">
        <v>1359479</v>
      </c>
      <c r="K60" s="132">
        <v>187442</v>
      </c>
      <c r="L60" s="132">
        <v>918871</v>
      </c>
      <c r="M60" s="132">
        <v>244590</v>
      </c>
      <c r="N60" s="132">
        <v>37740</v>
      </c>
      <c r="O60" s="132">
        <v>266599</v>
      </c>
      <c r="P60" s="132">
        <v>139043</v>
      </c>
      <c r="Q60" s="132">
        <v>100726</v>
      </c>
      <c r="R60" s="132">
        <v>5283</v>
      </c>
      <c r="S60" s="132">
        <v>31865</v>
      </c>
      <c r="T60" s="174">
        <f>H60/D60</f>
        <v>39.78683561446158</v>
      </c>
      <c r="U60" s="174">
        <f>I60/D60</f>
        <v>58.920000888030458</v>
      </c>
      <c r="V60" s="135">
        <f>J60/D60</f>
        <v>15.090734512193768</v>
      </c>
      <c r="W60" s="135">
        <f>K60/D60</f>
        <v>2.0806775672405564</v>
      </c>
      <c r="X60" s="135">
        <f>L60/D60</f>
        <v>10.199817953755813</v>
      </c>
      <c r="Y60" s="135">
        <f>M60/D60</f>
        <v>2.7150421259449198</v>
      </c>
      <c r="Z60" s="135">
        <f>O60/D60</f>
        <v>2.9593504057189159</v>
      </c>
      <c r="AA60" s="135">
        <f>P60/D60</f>
        <v>1.5434302396572201</v>
      </c>
      <c r="AB60" s="135">
        <f>Q60/D60</f>
        <v>1.1180969507254099</v>
      </c>
      <c r="AC60" s="135">
        <f>R60/D60</f>
        <v>5.864331146558327E-2</v>
      </c>
      <c r="AD60" s="135">
        <f>F60/D60</f>
        <v>1.2695949471066859</v>
      </c>
      <c r="AE60" s="174">
        <f t="shared" si="24"/>
        <v>85.699040263963283</v>
      </c>
      <c r="AF60" s="174">
        <f t="shared" si="25"/>
        <v>126.91101090283091</v>
      </c>
      <c r="AG60" s="68">
        <f>G60/D60</f>
        <v>10.79043591195178</v>
      </c>
      <c r="AH60" s="8"/>
      <c r="AI60" s="49"/>
      <c r="AJ60" s="49"/>
      <c r="AK60" s="49"/>
      <c r="AL60" s="49"/>
      <c r="AN60" s="49"/>
      <c r="AO60" s="49"/>
      <c r="AP60" s="49"/>
      <c r="AQ60" s="49"/>
      <c r="AR60" s="204"/>
      <c r="AS60" s="79">
        <v>42.616405579999999</v>
      </c>
      <c r="AT60" s="79">
        <f>H60/D60/6*7</f>
        <v>46.417974883538506</v>
      </c>
    </row>
    <row r="61" spans="1:48" ht="15" hidden="1" customHeight="1">
      <c r="A61" s="197" t="s">
        <v>167</v>
      </c>
      <c r="B61" s="58"/>
      <c r="D61" s="9"/>
      <c r="E61" s="9"/>
      <c r="F61" s="9"/>
      <c r="G61" s="9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V61" s="118"/>
      <c r="W61" s="118"/>
      <c r="X61" s="118"/>
      <c r="Y61" s="118"/>
      <c r="Z61" s="118"/>
      <c r="AA61" s="118"/>
      <c r="AB61" s="118"/>
      <c r="AC61" s="118"/>
      <c r="AD61" s="168"/>
      <c r="AE61" s="173"/>
      <c r="AG61" s="72"/>
      <c r="AR61" s="9"/>
      <c r="AS61" s="81"/>
      <c r="AT61" s="103"/>
    </row>
    <row r="62" spans="1:48" ht="15" hidden="1" customHeight="1">
      <c r="A62" s="197" t="s">
        <v>167</v>
      </c>
      <c r="B62" s="90" t="s">
        <v>169</v>
      </c>
      <c r="C62" s="53" t="s">
        <v>30</v>
      </c>
      <c r="D62" s="70">
        <v>302560</v>
      </c>
      <c r="E62" s="70">
        <v>157440</v>
      </c>
      <c r="F62" s="70">
        <v>344342</v>
      </c>
      <c r="G62" s="70">
        <v>3017596</v>
      </c>
      <c r="H62" s="71">
        <v>13532965.17</v>
      </c>
      <c r="I62" s="71">
        <v>17190994.34</v>
      </c>
      <c r="J62" s="122">
        <v>3275442</v>
      </c>
      <c r="K62" s="122">
        <v>366645</v>
      </c>
      <c r="L62" s="122">
        <v>2266184</v>
      </c>
      <c r="M62" s="122">
        <v>625050</v>
      </c>
      <c r="N62" s="122">
        <v>88996</v>
      </c>
      <c r="O62" s="122">
        <v>397008</v>
      </c>
      <c r="P62" s="122">
        <v>123062</v>
      </c>
      <c r="Q62" s="122">
        <v>184979</v>
      </c>
      <c r="R62" s="122">
        <v>9351</v>
      </c>
      <c r="S62" s="122">
        <v>86057</v>
      </c>
      <c r="T62" s="173">
        <f>H62/D62</f>
        <v>44.72820323241671</v>
      </c>
      <c r="U62" s="173">
        <f>I62/D62</f>
        <v>56.818463577472237</v>
      </c>
      <c r="V62" s="125">
        <f>J62/D62</f>
        <v>10.825760179799047</v>
      </c>
      <c r="W62" s="125">
        <f>K62/D62</f>
        <v>1.2118092279217345</v>
      </c>
      <c r="X62" s="125">
        <f>L62/D62</f>
        <v>7.4900317292437864</v>
      </c>
      <c r="Y62" s="125">
        <f>M62/D62</f>
        <v>2.0658712321523005</v>
      </c>
      <c r="Z62" s="125">
        <f>O62/D62</f>
        <v>1.3121628767847699</v>
      </c>
      <c r="AA62" s="125">
        <f>P62/D62</f>
        <v>0.40673585404547857</v>
      </c>
      <c r="AB62" s="125">
        <f>Q62/D62</f>
        <v>0.61137956107879432</v>
      </c>
      <c r="AC62" s="125">
        <f>R62/D62</f>
        <v>3.0906266525647805E-2</v>
      </c>
      <c r="AD62" s="164">
        <f>F62/D62</f>
        <v>1.1380949233209943</v>
      </c>
      <c r="AE62" s="173">
        <f t="shared" ref="AE62:AE65" si="26">H62/E62</f>
        <v>85.95633365091463</v>
      </c>
      <c r="AF62" s="173">
        <f t="shared" ref="AF62:AF65" si="27">I62/E62</f>
        <v>109.1907668953252</v>
      </c>
      <c r="AG62" s="69">
        <f>G62/D62</f>
        <v>9.9735457429931245</v>
      </c>
      <c r="AH62" s="32"/>
      <c r="AI62" s="64">
        <f>(T62-T65)*D62</f>
        <v>50774.78102074474</v>
      </c>
      <c r="AJ62" s="65">
        <f>(T62-T65)/T65</f>
        <v>3.7660631956547329E-3</v>
      </c>
      <c r="AK62" s="64">
        <f>(AE62-AE65)*E62</f>
        <v>-52870.967880352946</v>
      </c>
      <c r="AL62" s="65">
        <f>(AE62-AE65)/AE65</f>
        <v>-3.891624140301299E-3</v>
      </c>
      <c r="AM62" s="24"/>
      <c r="AN62" s="64">
        <f>(U62-U65)*D62</f>
        <v>78692.144729668275</v>
      </c>
      <c r="AO62" s="65">
        <f>(U62-U65)/U65</f>
        <v>4.5985714740017858E-3</v>
      </c>
      <c r="AP62" s="64">
        <f>(AF62-AF65)*E62</f>
        <v>-52860.468405099586</v>
      </c>
      <c r="AQ62" s="65">
        <f>(AF62-AF65)/AF65</f>
        <v>-3.0654670311497886E-3</v>
      </c>
      <c r="AR62" s="203">
        <f>AD62/AD65-1</f>
        <v>5.2719807419168152E-3</v>
      </c>
      <c r="AS62" s="80">
        <v>50.585244760000002</v>
      </c>
      <c r="AT62" s="80">
        <f>H62/D62/6*7</f>
        <v>52.18290377115283</v>
      </c>
    </row>
    <row r="63" spans="1:48" hidden="1">
      <c r="A63" s="197" t="s">
        <v>167</v>
      </c>
      <c r="B63" s="52"/>
      <c r="C63" s="53" t="s">
        <v>31</v>
      </c>
      <c r="D63" s="70">
        <v>303264</v>
      </c>
      <c r="E63" s="70">
        <v>157710</v>
      </c>
      <c r="F63" s="70">
        <v>345476</v>
      </c>
      <c r="G63" s="70">
        <v>3044992</v>
      </c>
      <c r="H63" s="71">
        <v>13665502.52</v>
      </c>
      <c r="I63" s="71">
        <v>17322996.789999999</v>
      </c>
      <c r="J63" s="122">
        <v>3331423</v>
      </c>
      <c r="K63" s="122">
        <v>391431</v>
      </c>
      <c r="L63" s="122">
        <v>2287729</v>
      </c>
      <c r="M63" s="122">
        <v>634510</v>
      </c>
      <c r="N63" s="122">
        <v>90045</v>
      </c>
      <c r="O63" s="122">
        <v>394032</v>
      </c>
      <c r="P63" s="122">
        <v>119531</v>
      </c>
      <c r="Q63" s="122">
        <v>184579</v>
      </c>
      <c r="R63" s="122">
        <v>9384</v>
      </c>
      <c r="S63" s="122">
        <v>86741</v>
      </c>
      <c r="T63" s="172">
        <f>H63/D63</f>
        <v>45.061406958953256</v>
      </c>
      <c r="U63" s="173">
        <f>I63/D63</f>
        <v>57.121837046269917</v>
      </c>
      <c r="V63" s="125">
        <f>J63/D63</f>
        <v>10.985224095177799</v>
      </c>
      <c r="W63" s="125">
        <f>K63/D63</f>
        <v>1.2907268914213359</v>
      </c>
      <c r="X63" s="125">
        <f>L63/D63</f>
        <v>7.5436880078083783</v>
      </c>
      <c r="Y63" s="125">
        <f>M63/D63</f>
        <v>2.0922694418064789</v>
      </c>
      <c r="Z63" s="125">
        <f>O63/D63</f>
        <v>1.2993035770813548</v>
      </c>
      <c r="AA63" s="125">
        <f>P63/D63</f>
        <v>0.39414833280574019</v>
      </c>
      <c r="AB63" s="125">
        <f>Q63/D63</f>
        <v>0.60864131581724179</v>
      </c>
      <c r="AC63" s="125">
        <f>R63/D63</f>
        <v>3.0943336498892055E-2</v>
      </c>
      <c r="AD63" s="164">
        <f>F63/D63</f>
        <v>1.1391922549329956</v>
      </c>
      <c r="AE63" s="173">
        <f t="shared" si="26"/>
        <v>86.649562614926126</v>
      </c>
      <c r="AF63" s="173">
        <f t="shared" si="27"/>
        <v>109.840826770655</v>
      </c>
      <c r="AG63" s="69">
        <f>G63/D63</f>
        <v>10.040730188878337</v>
      </c>
      <c r="AH63" s="32"/>
      <c r="AI63" s="64">
        <f>(T63-T65)*D63</f>
        <v>151941.61927483886</v>
      </c>
      <c r="AJ63" s="65">
        <f>(T63-T65)/T65</f>
        <v>1.1243640398785297E-2</v>
      </c>
      <c r="AK63" s="64">
        <f>(AE63-AE65)*E63</f>
        <v>56367.501547824773</v>
      </c>
      <c r="AL63" s="65">
        <f>(AE63-AE65)/AE65</f>
        <v>4.1418871567809384E-3</v>
      </c>
      <c r="AM63" s="24"/>
      <c r="AN63" s="64">
        <f>(U63-U65)*D63</f>
        <v>170877.4981357026</v>
      </c>
      <c r="AO63" s="65">
        <f>(U63-U65)/U65</f>
        <v>9.9624714140575214E-3</v>
      </c>
      <c r="AP63" s="64">
        <f>(AF63-AF65)*E63</f>
        <v>49569.822053048061</v>
      </c>
      <c r="AQ63" s="65">
        <f>(AF63-AF65)/AF65</f>
        <v>2.8697155547090449E-3</v>
      </c>
      <c r="AR63" s="203">
        <f>AD63/AD65-1</f>
        <v>6.2412467499826096E-3</v>
      </c>
      <c r="AS63" s="80">
        <v>50.772264450000002</v>
      </c>
      <c r="AT63" s="80">
        <f>H63/D63/6*7</f>
        <v>52.571641452112132</v>
      </c>
    </row>
    <row r="64" spans="1:48" ht="15" hidden="1" customHeight="1">
      <c r="A64" s="197" t="s">
        <v>167</v>
      </c>
      <c r="B64" s="52"/>
      <c r="C64" s="53" t="s">
        <v>32</v>
      </c>
      <c r="D64" s="70">
        <v>303257</v>
      </c>
      <c r="E64" s="70">
        <v>158078</v>
      </c>
      <c r="F64" s="70">
        <v>346153</v>
      </c>
      <c r="G64" s="70">
        <v>3015624</v>
      </c>
      <c r="H64" s="71">
        <v>13539226.08</v>
      </c>
      <c r="I64" s="71">
        <v>17187024.760000002</v>
      </c>
      <c r="J64" s="122">
        <v>3291562</v>
      </c>
      <c r="K64" s="122">
        <v>387244</v>
      </c>
      <c r="L64" s="122">
        <v>2263447</v>
      </c>
      <c r="M64" s="122">
        <v>623222</v>
      </c>
      <c r="N64" s="122">
        <v>89684</v>
      </c>
      <c r="O64" s="122">
        <v>392197</v>
      </c>
      <c r="P64" s="122">
        <v>119368</v>
      </c>
      <c r="Q64" s="122">
        <v>183832</v>
      </c>
      <c r="R64" s="122">
        <v>9215</v>
      </c>
      <c r="S64" s="122">
        <v>86340</v>
      </c>
      <c r="T64" s="172">
        <f>H64/D64</f>
        <v>44.646046356720539</v>
      </c>
      <c r="U64" s="173">
        <f>I64/D64</f>
        <v>56.674783302611324</v>
      </c>
      <c r="V64" s="125">
        <f>J64/D64</f>
        <v>10.85403469664344</v>
      </c>
      <c r="W64" s="125">
        <f>K64/D64</f>
        <v>1.2769499137695091</v>
      </c>
      <c r="X64" s="125">
        <f>L64/D64</f>
        <v>7.4637914376255123</v>
      </c>
      <c r="Y64" s="125">
        <f>M64/D64</f>
        <v>2.0550951832933784</v>
      </c>
      <c r="Z64" s="125">
        <f>O64/D64</f>
        <v>1.2932825952904632</v>
      </c>
      <c r="AA64" s="125">
        <f>P64/D64</f>
        <v>0.39361993292817643</v>
      </c>
      <c r="AB64" s="125">
        <f>Q64/D64</f>
        <v>0.60619210768424137</v>
      </c>
      <c r="AC64" s="125">
        <f>R64/D64</f>
        <v>3.0386767659114217E-2</v>
      </c>
      <c r="AD64" s="164">
        <f>F64/D64</f>
        <v>1.1414509805214719</v>
      </c>
      <c r="AE64" s="173">
        <f t="shared" si="26"/>
        <v>85.649021875276759</v>
      </c>
      <c r="AF64" s="173">
        <f t="shared" si="27"/>
        <v>108.72496337251232</v>
      </c>
      <c r="AG64" s="69">
        <f>G64/D64</f>
        <v>9.9441200038251392</v>
      </c>
      <c r="AH64" s="32"/>
      <c r="AI64" s="64">
        <f>(T64-T65)*D64</f>
        <v>25977.10197685815</v>
      </c>
      <c r="AJ64" s="65">
        <f>(T64-T65)/T65</f>
        <v>1.9223431773591393E-3</v>
      </c>
      <c r="AK64" s="64">
        <f>(AE64-AE65)*E64</f>
        <v>-101664.44975006605</v>
      </c>
      <c r="AL64" s="65">
        <f>(AE64-AE65)/AE65</f>
        <v>-7.4529188199510309E-3</v>
      </c>
      <c r="AM64" s="24"/>
      <c r="AN64" s="64">
        <f>(U64-U65)*D64</f>
        <v>35301.376766610723</v>
      </c>
      <c r="AO64" s="65">
        <f>(U64-U65)/U65</f>
        <v>2.0581824915109968E-3</v>
      </c>
      <c r="AP64" s="64">
        <f>(AF64-AF65)*E64</f>
        <v>-126707.96613732706</v>
      </c>
      <c r="AQ64" s="65">
        <f>(AF64-AF65)/AF65</f>
        <v>-7.318350591495785E-3</v>
      </c>
      <c r="AR64" s="203">
        <f>AD64/AD65-1</f>
        <v>8.2363646437118021E-3</v>
      </c>
      <c r="AS64" s="80">
        <v>50.718946950000003</v>
      </c>
      <c r="AT64" s="80">
        <f>H64/D64/6*7</f>
        <v>52.087054082840631</v>
      </c>
    </row>
    <row r="65" spans="1:46" ht="15" hidden="1" customHeight="1">
      <c r="A65" s="197" t="s">
        <v>167</v>
      </c>
      <c r="B65" s="90"/>
      <c r="C65" s="49" t="s">
        <v>33</v>
      </c>
      <c r="D65" s="66">
        <v>101191</v>
      </c>
      <c r="E65" s="66">
        <v>52254</v>
      </c>
      <c r="F65" s="66">
        <v>114561</v>
      </c>
      <c r="G65" s="66">
        <v>1004076</v>
      </c>
      <c r="H65" s="67">
        <v>4509110.0199999996</v>
      </c>
      <c r="I65" s="67">
        <v>5723198.6100000003</v>
      </c>
      <c r="J65" s="132">
        <v>1061373</v>
      </c>
      <c r="K65" s="132">
        <v>123487</v>
      </c>
      <c r="L65" s="132">
        <v>729484</v>
      </c>
      <c r="M65" s="132">
        <v>202482</v>
      </c>
      <c r="N65" s="132">
        <v>29640</v>
      </c>
      <c r="O65" s="132">
        <v>129794</v>
      </c>
      <c r="P65" s="132">
        <v>39687</v>
      </c>
      <c r="Q65" s="132">
        <v>60773</v>
      </c>
      <c r="R65" s="132">
        <v>3080</v>
      </c>
      <c r="S65" s="132">
        <v>28515</v>
      </c>
      <c r="T65" s="174">
        <f>H65/D65</f>
        <v>44.560386002707745</v>
      </c>
      <c r="U65" s="174">
        <f>I65/D65</f>
        <v>56.558375843701519</v>
      </c>
      <c r="V65" s="135">
        <f>J65/D65</f>
        <v>10.488808293227658</v>
      </c>
      <c r="W65" s="135">
        <f>K65/D65</f>
        <v>1.2203358006146792</v>
      </c>
      <c r="X65" s="135">
        <f>L65/D65</f>
        <v>7.2089810358628732</v>
      </c>
      <c r="Y65" s="135">
        <f>M65/D65</f>
        <v>2.0009882301785731</v>
      </c>
      <c r="Z65" s="135">
        <f>O65/D65</f>
        <v>1.2826634779772905</v>
      </c>
      <c r="AA65" s="135">
        <f>P65/D65</f>
        <v>0.39219891097034321</v>
      </c>
      <c r="AB65" s="135">
        <f>Q65/D65</f>
        <v>0.60057712642428673</v>
      </c>
      <c r="AC65" s="135">
        <f>R65/D65</f>
        <v>3.0437489500054354E-2</v>
      </c>
      <c r="AD65" s="135">
        <f>F65/D65</f>
        <v>1.1321263748752359</v>
      </c>
      <c r="AE65" s="174">
        <f t="shared" si="26"/>
        <v>86.292150266008335</v>
      </c>
      <c r="AF65" s="174">
        <f t="shared" si="27"/>
        <v>109.52651682167873</v>
      </c>
      <c r="AG65" s="68">
        <f>G65/D65</f>
        <v>9.9225820478105753</v>
      </c>
      <c r="AI65" s="49"/>
      <c r="AJ65" s="49"/>
      <c r="AK65" s="49"/>
      <c r="AL65" s="49"/>
      <c r="AN65" s="49"/>
      <c r="AO65" s="49"/>
      <c r="AP65" s="49"/>
      <c r="AQ65" s="49"/>
      <c r="AR65" s="204"/>
      <c r="AS65" s="79">
        <v>50.473776700000002</v>
      </c>
      <c r="AT65" s="79">
        <f>H65/D65/6*7</f>
        <v>51.987117003159035</v>
      </c>
    </row>
    <row r="66" spans="1:46" ht="15" hidden="1" customHeight="1">
      <c r="A66" s="197" t="s">
        <v>167</v>
      </c>
      <c r="B66" s="58"/>
      <c r="D66" s="9"/>
      <c r="E66" s="9"/>
      <c r="F66" s="9"/>
      <c r="G66" s="9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V66" s="118"/>
      <c r="W66" s="118"/>
      <c r="X66" s="118"/>
      <c r="Y66" s="118"/>
      <c r="Z66" s="118"/>
      <c r="AA66" s="118"/>
      <c r="AB66" s="118"/>
      <c r="AC66" s="118"/>
      <c r="AD66" s="168"/>
      <c r="AE66" s="173"/>
      <c r="AG66" s="72"/>
      <c r="AR66" s="9"/>
      <c r="AS66" s="81"/>
      <c r="AT66" s="103"/>
    </row>
    <row r="67" spans="1:46" ht="15" hidden="1" customHeight="1">
      <c r="A67" s="197" t="s">
        <v>167</v>
      </c>
      <c r="B67" s="90" t="s">
        <v>170</v>
      </c>
      <c r="C67" s="53" t="s">
        <v>30</v>
      </c>
      <c r="D67" s="70">
        <v>280223</v>
      </c>
      <c r="E67" s="70">
        <v>191057</v>
      </c>
      <c r="F67" s="70">
        <v>418679</v>
      </c>
      <c r="G67" s="70">
        <v>5261916</v>
      </c>
      <c r="H67" s="71">
        <v>24833812.489999998</v>
      </c>
      <c r="I67" s="71">
        <v>31089087.829999998</v>
      </c>
      <c r="J67" s="122">
        <v>5845263</v>
      </c>
      <c r="K67" s="122">
        <v>703649</v>
      </c>
      <c r="L67" s="122">
        <v>3946278</v>
      </c>
      <c r="M67" s="122">
        <v>1164026</v>
      </c>
      <c r="N67" s="122">
        <v>128495</v>
      </c>
      <c r="O67" s="122">
        <v>701602</v>
      </c>
      <c r="P67" s="122">
        <v>221395</v>
      </c>
      <c r="Q67" s="122">
        <v>326270</v>
      </c>
      <c r="R67" s="122">
        <v>21325</v>
      </c>
      <c r="S67" s="122">
        <v>127551</v>
      </c>
      <c r="T67" s="173">
        <f>H67/D67</f>
        <v>88.621606684676124</v>
      </c>
      <c r="U67" s="173">
        <f>I67/D67</f>
        <v>110.94409748664457</v>
      </c>
      <c r="V67" s="125">
        <f>J67/D67</f>
        <v>20.859326322250492</v>
      </c>
      <c r="W67" s="125">
        <f>K67/D67</f>
        <v>2.5110322850015878</v>
      </c>
      <c r="X67" s="125">
        <f>L67/D67</f>
        <v>14.082634187771882</v>
      </c>
      <c r="Y67" s="125">
        <f>M67/D67</f>
        <v>4.153927407814491</v>
      </c>
      <c r="Z67" s="125">
        <f>O67/D67</f>
        <v>2.5037273885441236</v>
      </c>
      <c r="AA67" s="125">
        <f>P67/D67</f>
        <v>0.79006719648280122</v>
      </c>
      <c r="AB67" s="125">
        <f>Q67/D67</f>
        <v>1.1643227001352494</v>
      </c>
      <c r="AC67" s="125">
        <f>R67/D67</f>
        <v>7.6100105987017483E-2</v>
      </c>
      <c r="AD67" s="164">
        <f>F67/D67</f>
        <v>1.4940922051366234</v>
      </c>
      <c r="AE67" s="173">
        <f t="shared" ref="AE67:AE70" si="28">H67/E67</f>
        <v>129.98117048838827</v>
      </c>
      <c r="AF67" s="173">
        <f t="shared" ref="AF67:AF70" si="29">I67/E67</f>
        <v>162.72153247460182</v>
      </c>
      <c r="AG67" s="69">
        <f>G67/D67</f>
        <v>18.777602124022653</v>
      </c>
      <c r="AH67" s="32"/>
      <c r="AI67" s="64">
        <f>(T67-T70)*D67</f>
        <v>49770.261857293139</v>
      </c>
      <c r="AJ67" s="65">
        <f>(T67-T70)/T70</f>
        <v>2.0081575636107557E-3</v>
      </c>
      <c r="AK67" s="64">
        <f>(AE67-AE70)*E67</f>
        <v>81261.935171793579</v>
      </c>
      <c r="AL67" s="65">
        <f>(AE67-AE70)/AE70</f>
        <v>3.2829721927764214E-3</v>
      </c>
      <c r="AM67" s="24"/>
      <c r="AN67" s="64">
        <f>(U67-U70)*D67</f>
        <v>50236.136326403634</v>
      </c>
      <c r="AO67" s="65">
        <f>(U67-U70)/U70</f>
        <v>1.6184921021624929E-3</v>
      </c>
      <c r="AP67" s="64">
        <f>(AF67-AF70)*E67</f>
        <v>89675.44039943158</v>
      </c>
      <c r="AQ67" s="65">
        <f>(AF67-AF70)/AF70</f>
        <v>2.8928109756530475E-3</v>
      </c>
      <c r="AR67" s="203">
        <f>AD67/AD70-1</f>
        <v>-5.9585295517007308E-3</v>
      </c>
      <c r="AS67" s="80">
        <v>101.6274562</v>
      </c>
      <c r="AT67" s="80">
        <f>H67/D67/6*7</f>
        <v>103.39187446545549</v>
      </c>
    </row>
    <row r="68" spans="1:46" hidden="1">
      <c r="A68" s="197" t="s">
        <v>167</v>
      </c>
      <c r="B68" s="52"/>
      <c r="C68" s="53" t="s">
        <v>31</v>
      </c>
      <c r="D68" s="70">
        <v>279678</v>
      </c>
      <c r="E68" s="70">
        <v>191172</v>
      </c>
      <c r="F68" s="70">
        <v>419011</v>
      </c>
      <c r="G68" s="70">
        <v>5275411</v>
      </c>
      <c r="H68" s="71">
        <v>24918666.219999999</v>
      </c>
      <c r="I68" s="71">
        <v>31173093.75</v>
      </c>
      <c r="J68" s="122">
        <v>5846973</v>
      </c>
      <c r="K68" s="122">
        <v>736482</v>
      </c>
      <c r="L68" s="122">
        <v>3933827</v>
      </c>
      <c r="M68" s="122">
        <v>1145994</v>
      </c>
      <c r="N68" s="122">
        <v>129188</v>
      </c>
      <c r="O68" s="122">
        <v>698612</v>
      </c>
      <c r="P68" s="122">
        <v>217290</v>
      </c>
      <c r="Q68" s="122">
        <v>326581</v>
      </c>
      <c r="R68" s="122">
        <v>21232</v>
      </c>
      <c r="S68" s="122">
        <v>127771</v>
      </c>
      <c r="T68" s="172">
        <f>H68/D68</f>
        <v>89.097698853681734</v>
      </c>
      <c r="U68" s="173">
        <f>I68/D68</f>
        <v>111.46065743462124</v>
      </c>
      <c r="V68" s="125">
        <f>J68/D68</f>
        <v>20.906088430266234</v>
      </c>
      <c r="W68" s="125">
        <f>K68/D68</f>
        <v>2.6333211764958273</v>
      </c>
      <c r="X68" s="125">
        <f>L68/D68</f>
        <v>14.065557534021268</v>
      </c>
      <c r="Y68" s="125">
        <f>M68/D68</f>
        <v>4.0975478943642329</v>
      </c>
      <c r="Z68" s="125">
        <f>O68/D68</f>
        <v>2.4979154599217672</v>
      </c>
      <c r="AA68" s="125">
        <f>P68/D68</f>
        <v>0.77692918284598722</v>
      </c>
      <c r="AB68" s="125">
        <f>Q68/D68</f>
        <v>1.1677035733951187</v>
      </c>
      <c r="AC68" s="125">
        <f>R68/D68</f>
        <v>7.5915874684458554E-2</v>
      </c>
      <c r="AD68" s="164">
        <f>F68/D68</f>
        <v>1.4981907765358733</v>
      </c>
      <c r="AE68" s="173">
        <f t="shared" si="28"/>
        <v>130.34684064611972</v>
      </c>
      <c r="AF68" s="173">
        <f t="shared" si="29"/>
        <v>163.06307278262508</v>
      </c>
      <c r="AG68" s="69">
        <f>G68/D68</f>
        <v>18.862445383619733</v>
      </c>
      <c r="AH68" s="32"/>
      <c r="AI68" s="64">
        <f>(T68-T70)*D68</f>
        <v>182825.97033278778</v>
      </c>
      <c r="AJ68" s="65">
        <f>(T68-T70)/T70</f>
        <v>7.3911364436163628E-3</v>
      </c>
      <c r="AK68" s="64">
        <f>(AE68-AE70)*E68</f>
        <v>151216.74331179782</v>
      </c>
      <c r="AL68" s="65">
        <f>(AE68-AE70)/AE70</f>
        <v>6.1054628759463969E-3</v>
      </c>
      <c r="AM68" s="24"/>
      <c r="AN68" s="64">
        <f>(U68-U70)*D68</f>
        <v>194608.88621920979</v>
      </c>
      <c r="AO68" s="65">
        <f>(U68-U70)/U70</f>
        <v>6.2820659911208649E-3</v>
      </c>
      <c r="AP68" s="64">
        <f>(AF68-AF70)*E68</f>
        <v>155022.3611227583</v>
      </c>
      <c r="AQ68" s="65">
        <f>(AF68-AF70)/AF70</f>
        <v>4.9978078643002832E-3</v>
      </c>
      <c r="AR68" s="203">
        <f>AD68/AD70-1</f>
        <v>-3.2316898516869808E-3</v>
      </c>
      <c r="AS68" s="80">
        <v>101.75740329999999</v>
      </c>
      <c r="AT68" s="80">
        <f>H68/D68/6*7</f>
        <v>103.94731532929535</v>
      </c>
    </row>
    <row r="69" spans="1:46" ht="15" hidden="1" customHeight="1">
      <c r="A69" s="197" t="s">
        <v>167</v>
      </c>
      <c r="B69" s="52"/>
      <c r="C69" s="53" t="s">
        <v>32</v>
      </c>
      <c r="D69" s="70">
        <v>280635</v>
      </c>
      <c r="E69" s="70">
        <v>191657</v>
      </c>
      <c r="F69" s="70">
        <v>418928</v>
      </c>
      <c r="G69" s="70">
        <v>5266960</v>
      </c>
      <c r="H69" s="71">
        <v>24883223.32</v>
      </c>
      <c r="I69" s="71">
        <v>31155593.07</v>
      </c>
      <c r="J69" s="122">
        <v>5854838</v>
      </c>
      <c r="K69" s="122">
        <v>735783</v>
      </c>
      <c r="L69" s="122">
        <v>3931240</v>
      </c>
      <c r="M69" s="122">
        <v>1156646</v>
      </c>
      <c r="N69" s="122">
        <v>129108</v>
      </c>
      <c r="O69" s="122">
        <v>698627</v>
      </c>
      <c r="P69" s="122">
        <v>217516</v>
      </c>
      <c r="Q69" s="122">
        <v>326670</v>
      </c>
      <c r="R69" s="122">
        <v>21113</v>
      </c>
      <c r="S69" s="122">
        <v>127935</v>
      </c>
      <c r="T69" s="172">
        <f>H69/D69</f>
        <v>88.667569333832205</v>
      </c>
      <c r="U69" s="173">
        <f>I69/D69</f>
        <v>111.01820182799722</v>
      </c>
      <c r="V69" s="125">
        <f>J69/D69</f>
        <v>20.862821814812836</v>
      </c>
      <c r="W69" s="125">
        <f>K69/D69</f>
        <v>2.6218504463092631</v>
      </c>
      <c r="X69" s="125">
        <f>L69/D69</f>
        <v>14.008373866410105</v>
      </c>
      <c r="Y69" s="125">
        <f>M69/D69</f>
        <v>4.1215315267161969</v>
      </c>
      <c r="Z69" s="125">
        <f>O69/D69</f>
        <v>2.4894507099969712</v>
      </c>
      <c r="AA69" s="125">
        <f>P69/D69</f>
        <v>0.77508507491937928</v>
      </c>
      <c r="AB69" s="125">
        <f>Q69/D69</f>
        <v>1.164038697952857</v>
      </c>
      <c r="AC69" s="125">
        <f>R69/D69</f>
        <v>7.5232953836834315E-2</v>
      </c>
      <c r="AD69" s="164">
        <f>F69/D69</f>
        <v>1.4927860031713791</v>
      </c>
      <c r="AE69" s="173">
        <f t="shared" si="28"/>
        <v>129.83206102568653</v>
      </c>
      <c r="AF69" s="173">
        <f t="shared" si="29"/>
        <v>162.55911899904518</v>
      </c>
      <c r="AG69" s="69">
        <f>G69/D69</f>
        <v>18.768008266965989</v>
      </c>
      <c r="AH69" s="32"/>
      <c r="AI69" s="64">
        <f>(T69-T70)*D69</f>
        <v>62742.165009768702</v>
      </c>
      <c r="AJ69" s="65">
        <f>(T69-T70)/T70</f>
        <v>2.5278383854840862E-3</v>
      </c>
      <c r="AK69" s="64">
        <f>(AE69-AE70)*E69</f>
        <v>52939.25981529773</v>
      </c>
      <c r="AL69" s="65">
        <f>(AE69-AE70)/AE70</f>
        <v>2.1320440671150315E-3</v>
      </c>
      <c r="AM69" s="24"/>
      <c r="AN69" s="64">
        <f>(U69-U70)*D69</f>
        <v>71106.268223950057</v>
      </c>
      <c r="AO69" s="65">
        <f>(U69-U70)/U70</f>
        <v>2.2875162352652165E-3</v>
      </c>
      <c r="AP69" s="64">
        <f>(AF69-AF70)*E69</f>
        <v>58829.379825468422</v>
      </c>
      <c r="AQ69" s="65">
        <f>(AF69-AF70)/AF70</f>
        <v>1.8918167952009877E-3</v>
      </c>
      <c r="AR69" s="203">
        <f>AD69/AD70-1</f>
        <v>-6.8275648881880313E-3</v>
      </c>
      <c r="AS69" s="80">
        <v>101.6485934</v>
      </c>
      <c r="AT69" s="80">
        <f>H69/D69/6*7</f>
        <v>103.44549755613758</v>
      </c>
    </row>
    <row r="70" spans="1:46" ht="15" hidden="1" customHeight="1">
      <c r="A70" s="197" t="s">
        <v>167</v>
      </c>
      <c r="B70" s="90"/>
      <c r="C70" s="49" t="s">
        <v>33</v>
      </c>
      <c r="D70" s="66">
        <v>93663</v>
      </c>
      <c r="E70" s="66">
        <v>63941</v>
      </c>
      <c r="F70" s="66">
        <v>140780</v>
      </c>
      <c r="G70" s="66">
        <v>1759721</v>
      </c>
      <c r="H70" s="67">
        <v>8283930.1100000003</v>
      </c>
      <c r="I70" s="67">
        <v>10374565.85</v>
      </c>
      <c r="J70" s="132">
        <v>1967044</v>
      </c>
      <c r="K70" s="132">
        <v>242288</v>
      </c>
      <c r="L70" s="132">
        <v>1322359</v>
      </c>
      <c r="M70" s="132">
        <v>392010</v>
      </c>
      <c r="N70" s="132">
        <v>43034</v>
      </c>
      <c r="O70" s="132">
        <v>234431</v>
      </c>
      <c r="P70" s="132">
        <v>73219</v>
      </c>
      <c r="Q70" s="132">
        <v>109496</v>
      </c>
      <c r="R70" s="132">
        <v>7351</v>
      </c>
      <c r="S70" s="132">
        <v>42776</v>
      </c>
      <c r="T70" s="174">
        <f>H70/D70</f>
        <v>88.443997202737478</v>
      </c>
      <c r="U70" s="174">
        <f>I70/D70</f>
        <v>110.76482549138935</v>
      </c>
      <c r="V70" s="135">
        <f>J70/D70</f>
        <v>21.001291865517867</v>
      </c>
      <c r="W70" s="135">
        <f>K70/D70</f>
        <v>2.5868058891985095</v>
      </c>
      <c r="X70" s="135">
        <f>L70/D70</f>
        <v>14.118264416044756</v>
      </c>
      <c r="Y70" s="135">
        <f>M70/D70</f>
        <v>4.1853239806540472</v>
      </c>
      <c r="Z70" s="135">
        <f>O70/D70</f>
        <v>2.5029200431333609</v>
      </c>
      <c r="AA70" s="135">
        <f>P70/D70</f>
        <v>0.78172811035307432</v>
      </c>
      <c r="AB70" s="135">
        <f>Q70/D70</f>
        <v>1.1690422044991085</v>
      </c>
      <c r="AC70" s="135">
        <f>R70/D70</f>
        <v>7.8483499354067246E-2</v>
      </c>
      <c r="AD70" s="135">
        <f>F70/D70</f>
        <v>1.503048162027695</v>
      </c>
      <c r="AE70" s="174">
        <f t="shared" si="28"/>
        <v>129.55584226083423</v>
      </c>
      <c r="AF70" s="174">
        <f t="shared" si="29"/>
        <v>162.2521676232777</v>
      </c>
      <c r="AG70" s="68">
        <f>G70/D70</f>
        <v>18.787792404684883</v>
      </c>
      <c r="AI70" s="49"/>
      <c r="AJ70" s="49"/>
      <c r="AK70" s="49"/>
      <c r="AL70" s="49"/>
      <c r="AN70" s="49"/>
      <c r="AO70" s="49"/>
      <c r="AP70" s="49"/>
      <c r="AQ70" s="49"/>
      <c r="AR70" s="204"/>
      <c r="AS70" s="79">
        <v>101.560215</v>
      </c>
      <c r="AT70" s="79">
        <f>H70/D70/6*7</f>
        <v>103.18466340319372</v>
      </c>
    </row>
    <row r="71" spans="1:46" ht="15" hidden="1" customHeight="1">
      <c r="A71" s="197" t="s">
        <v>167</v>
      </c>
      <c r="B71" s="58"/>
      <c r="D71" s="9"/>
      <c r="E71" s="9"/>
      <c r="F71" s="9"/>
      <c r="G71" s="9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V71" s="118"/>
      <c r="W71" s="118"/>
      <c r="X71" s="118"/>
      <c r="Y71" s="118"/>
      <c r="Z71" s="118"/>
      <c r="AA71" s="118"/>
      <c r="AB71" s="118"/>
      <c r="AC71" s="118"/>
      <c r="AD71" s="168"/>
      <c r="AE71" s="173"/>
      <c r="AG71" s="72"/>
      <c r="AR71" s="9"/>
      <c r="AS71" s="81"/>
      <c r="AT71" s="81"/>
    </row>
    <row r="72" spans="1:46" ht="15" hidden="1" customHeight="1">
      <c r="A72" s="197" t="s">
        <v>167</v>
      </c>
      <c r="B72" s="90" t="s">
        <v>171</v>
      </c>
      <c r="C72" s="53" t="s">
        <v>30</v>
      </c>
      <c r="D72" s="70">
        <v>81827</v>
      </c>
      <c r="E72" s="70">
        <v>27781</v>
      </c>
      <c r="F72" s="70">
        <v>48686</v>
      </c>
      <c r="G72" s="70">
        <v>496218</v>
      </c>
      <c r="H72" s="71">
        <v>2370105.5099999998</v>
      </c>
      <c r="I72" s="71">
        <v>3015019.1</v>
      </c>
      <c r="J72" s="122">
        <v>385891</v>
      </c>
      <c r="K72" s="122">
        <v>50804</v>
      </c>
      <c r="L72" s="122">
        <v>268683</v>
      </c>
      <c r="M72" s="122">
        <v>63308</v>
      </c>
      <c r="N72" s="122">
        <v>17320</v>
      </c>
      <c r="O72" s="122">
        <v>62111</v>
      </c>
      <c r="P72" s="122">
        <v>17391</v>
      </c>
      <c r="Q72" s="122">
        <v>30559</v>
      </c>
      <c r="R72" s="122">
        <v>1918</v>
      </c>
      <c r="S72" s="122">
        <v>14077</v>
      </c>
      <c r="T72" s="173">
        <f>H72/D72</f>
        <v>28.964834467840685</v>
      </c>
      <c r="U72" s="173">
        <f>I72/D72</f>
        <v>36.846262236181211</v>
      </c>
      <c r="V72" s="125">
        <f>J72/D72</f>
        <v>4.715937282315128</v>
      </c>
      <c r="W72" s="125">
        <f>K72/D72</f>
        <v>0.62087086169601724</v>
      </c>
      <c r="X72" s="125">
        <f>L72/D72</f>
        <v>3.2835494396715021</v>
      </c>
      <c r="Y72" s="125">
        <f>M72/D72</f>
        <v>0.77368105881921612</v>
      </c>
      <c r="Z72" s="125">
        <f>O72/D72</f>
        <v>0.75905263543818058</v>
      </c>
      <c r="AA72" s="125">
        <f>P72/D72</f>
        <v>0.21253376025028414</v>
      </c>
      <c r="AB72" s="125">
        <f>Q72/D72</f>
        <v>0.37345863834675597</v>
      </c>
      <c r="AC72" s="125">
        <f>R72/D72</f>
        <v>2.3439695943881605E-2</v>
      </c>
      <c r="AD72" s="164">
        <f>F72/D72</f>
        <v>0.59498698473608957</v>
      </c>
      <c r="AE72" s="173">
        <f t="shared" ref="AE72:AE75" si="30">H72/E72</f>
        <v>85.313901947374092</v>
      </c>
      <c r="AF72" s="173">
        <f t="shared" ref="AF72:AF75" si="31">I72/E72</f>
        <v>108.52809834059249</v>
      </c>
      <c r="AG72" s="69">
        <f>G72/D72</f>
        <v>6.0642330771016901</v>
      </c>
      <c r="AH72" s="32"/>
      <c r="AI72" s="64">
        <f>(T72-T75)*D72</f>
        <v>-29675.667707433342</v>
      </c>
      <c r="AJ72" s="65">
        <f>(T72-T75)/T75</f>
        <v>-1.2365989025625744E-2</v>
      </c>
      <c r="AK72" s="64">
        <f>(AE72-AE75)*E72</f>
        <v>-53459.093046509443</v>
      </c>
      <c r="AL72" s="65">
        <f>(AE72-AE75)/AE75</f>
        <v>-2.2058043338027553E-2</v>
      </c>
      <c r="AM72" s="24"/>
      <c r="AN72" s="64">
        <f>(U72-U75)*D72</f>
        <v>-33216.483633833719</v>
      </c>
      <c r="AO72" s="65">
        <f>(U72-U75)/U75</f>
        <v>-1.0896954228923476E-2</v>
      </c>
      <c r="AP72" s="64">
        <f>(AF72-AF75)*E72</f>
        <v>-63426.522821043494</v>
      </c>
      <c r="AQ72" s="65">
        <f>(AF72-AF75)/AF75</f>
        <v>-2.0603424777378507E-2</v>
      </c>
      <c r="AR72" s="203">
        <f>AD72/AD75-1</f>
        <v>1.6584994565978839E-2</v>
      </c>
      <c r="AS72" s="80">
        <v>31.339007649999999</v>
      </c>
      <c r="AT72" s="80">
        <f>H72/D72/6*7</f>
        <v>33.792306879147468</v>
      </c>
    </row>
    <row r="73" spans="1:46" hidden="1">
      <c r="A73" s="197" t="s">
        <v>167</v>
      </c>
      <c r="B73" s="52"/>
      <c r="C73" s="53" t="s">
        <v>31</v>
      </c>
      <c r="D73" s="70">
        <v>81697</v>
      </c>
      <c r="E73" s="70">
        <v>27731</v>
      </c>
      <c r="F73" s="70">
        <v>48685</v>
      </c>
      <c r="G73" s="70">
        <v>494955</v>
      </c>
      <c r="H73" s="71">
        <v>2363431.66</v>
      </c>
      <c r="I73" s="71">
        <v>3005819.34</v>
      </c>
      <c r="J73" s="122">
        <v>399435</v>
      </c>
      <c r="K73" s="122">
        <v>55068</v>
      </c>
      <c r="L73" s="122">
        <v>274497</v>
      </c>
      <c r="M73" s="122">
        <v>66694</v>
      </c>
      <c r="N73" s="122">
        <v>17220</v>
      </c>
      <c r="O73" s="122">
        <v>60952</v>
      </c>
      <c r="P73" s="122">
        <v>16707</v>
      </c>
      <c r="Q73" s="122">
        <v>30529</v>
      </c>
      <c r="R73" s="122">
        <v>2011</v>
      </c>
      <c r="S73" s="122">
        <v>13835</v>
      </c>
      <c r="T73" s="172">
        <f>H73/D73</f>
        <v>28.929234366010995</v>
      </c>
      <c r="U73" s="173">
        <f>I73/D73</f>
        <v>36.792285396036576</v>
      </c>
      <c r="V73" s="125">
        <f>J73/D73</f>
        <v>4.8892248185367881</v>
      </c>
      <c r="W73" s="125">
        <f>K73/D73</f>
        <v>0.67405167876421412</v>
      </c>
      <c r="X73" s="125">
        <f>L73/D73</f>
        <v>3.3599397774704087</v>
      </c>
      <c r="Y73" s="125">
        <f>M73/D73</f>
        <v>0.81635800580192663</v>
      </c>
      <c r="Z73" s="125">
        <f>O73/D73</f>
        <v>0.74607390724261602</v>
      </c>
      <c r="AA73" s="125">
        <f>P73/D73</f>
        <v>0.20449955322716867</v>
      </c>
      <c r="AB73" s="125">
        <f>Q73/D73</f>
        <v>0.37368569225308151</v>
      </c>
      <c r="AC73" s="125">
        <f>R73/D73</f>
        <v>2.4615346952764485E-2</v>
      </c>
      <c r="AD73" s="164">
        <f>F73/D73</f>
        <v>0.59592151486590694</v>
      </c>
      <c r="AE73" s="173">
        <f t="shared" si="30"/>
        <v>85.22706213263136</v>
      </c>
      <c r="AF73" s="173">
        <f t="shared" si="31"/>
        <v>108.39202841585229</v>
      </c>
      <c r="AG73" s="69">
        <f>G73/D73</f>
        <v>6.0584231979142444</v>
      </c>
      <c r="AH73" s="32"/>
      <c r="AI73" s="64">
        <f>(T73-T75)*D73</f>
        <v>-32536.942969241682</v>
      </c>
      <c r="AJ73" s="65">
        <f>(T73-T75)/T75</f>
        <v>-1.3579870340921731E-2</v>
      </c>
      <c r="AK73" s="64">
        <f>(AE73-AE75)*E73</f>
        <v>-55771.032742620366</v>
      </c>
      <c r="AL73" s="65">
        <f>(AE73-AE75)/AE75</f>
        <v>-2.3053476630928112E-2</v>
      </c>
      <c r="AM73" s="24"/>
      <c r="AN73" s="64">
        <f>(U73-U75)*D73</f>
        <v>-37573.457928963529</v>
      </c>
      <c r="AO73" s="65">
        <f>(U73-U75)/U75</f>
        <v>-1.234591142968215E-2</v>
      </c>
      <c r="AP73" s="64">
        <f>(AF73-AF75)*E73</f>
        <v>-67085.723404857956</v>
      </c>
      <c r="AQ73" s="65">
        <f>(AF73-AF75)/AF75</f>
        <v>-2.1831368695303995E-2</v>
      </c>
      <c r="AR73" s="203">
        <f>AD73/AD75-1</f>
        <v>1.81817174041492E-2</v>
      </c>
      <c r="AS73" s="80">
        <v>31.336173280000001</v>
      </c>
      <c r="AT73" s="80">
        <f>H73/D73/6*7</f>
        <v>33.750773427012831</v>
      </c>
    </row>
    <row r="74" spans="1:46" ht="15" hidden="1" customHeight="1">
      <c r="A74" s="197" t="s">
        <v>167</v>
      </c>
      <c r="B74" s="52"/>
      <c r="C74" s="53" t="s">
        <v>32</v>
      </c>
      <c r="D74" s="70">
        <v>81737</v>
      </c>
      <c r="E74" s="70">
        <v>27851</v>
      </c>
      <c r="F74" s="70">
        <v>48975</v>
      </c>
      <c r="G74" s="70">
        <v>499988</v>
      </c>
      <c r="H74" s="71">
        <v>2390195.5</v>
      </c>
      <c r="I74" s="71">
        <v>3041426.68</v>
      </c>
      <c r="J74" s="122">
        <v>390188</v>
      </c>
      <c r="K74" s="122">
        <v>55188</v>
      </c>
      <c r="L74" s="122">
        <v>270135</v>
      </c>
      <c r="M74" s="122">
        <v>61822</v>
      </c>
      <c r="N74" s="122">
        <v>17395</v>
      </c>
      <c r="O74" s="122">
        <v>61743</v>
      </c>
      <c r="P74" s="122">
        <v>16967</v>
      </c>
      <c r="Q74" s="122">
        <v>31003</v>
      </c>
      <c r="R74" s="122">
        <v>1972</v>
      </c>
      <c r="S74" s="122">
        <v>14020</v>
      </c>
      <c r="T74" s="172">
        <f>H74/D74</f>
        <v>29.242515629396724</v>
      </c>
      <c r="U74" s="173">
        <f>I74/D74</f>
        <v>37.209913258377483</v>
      </c>
      <c r="V74" s="125">
        <f>J74/D74</f>
        <v>4.7737010166754343</v>
      </c>
      <c r="W74" s="125">
        <f>K74/D74</f>
        <v>0.67518993846116204</v>
      </c>
      <c r="X74" s="125">
        <f>L74/D74</f>
        <v>3.3049292242191419</v>
      </c>
      <c r="Y74" s="125">
        <f>M74/D74</f>
        <v>0.75635269217123213</v>
      </c>
      <c r="Z74" s="125">
        <f>O74/D74</f>
        <v>0.75538617761845916</v>
      </c>
      <c r="AA74" s="125">
        <f>P74/D74</f>
        <v>0.20758041034048227</v>
      </c>
      <c r="AB74" s="125">
        <f>Q74/D74</f>
        <v>0.37930190733694658</v>
      </c>
      <c r="AC74" s="125">
        <f>R74/D74</f>
        <v>2.4126160735040435E-2</v>
      </c>
      <c r="AD74" s="164">
        <f>F74/D74</f>
        <v>0.59917785091207165</v>
      </c>
      <c r="AE74" s="173">
        <f t="shared" si="30"/>
        <v>85.820814333417118</v>
      </c>
      <c r="AF74" s="173">
        <f t="shared" si="31"/>
        <v>109.20350005385804</v>
      </c>
      <c r="AG74" s="69">
        <f>G74/D74</f>
        <v>6.1170339014155157</v>
      </c>
      <c r="AH74" s="32"/>
      <c r="AI74" s="64">
        <f>(T74-T75)*D74</f>
        <v>-6946.2028886853268</v>
      </c>
      <c r="AJ74" s="65">
        <f>(T74-T75)/T75</f>
        <v>-2.8977022427646962E-3</v>
      </c>
      <c r="AK74" s="64">
        <f>(AE74-AE75)*E74</f>
        <v>-39475.777471952766</v>
      </c>
      <c r="AL74" s="65">
        <f>(AE74-AE75)/AE75</f>
        <v>-1.6247373806479243E-2</v>
      </c>
      <c r="AM74" s="24"/>
      <c r="AN74" s="64">
        <f>(U74-U75)*D74</f>
        <v>-3456.2058381540814</v>
      </c>
      <c r="AO74" s="65">
        <f>(U74-U75)/U75</f>
        <v>-1.1350866249171694E-3</v>
      </c>
      <c r="AP74" s="64">
        <f>(AF74-AF75)*E74</f>
        <v>-44775.72600370321</v>
      </c>
      <c r="AQ74" s="65">
        <f>(AF74-AF75)/AF75</f>
        <v>-1.4508356910291864E-2</v>
      </c>
      <c r="AR74" s="203">
        <f>AD74/AD75-1</f>
        <v>2.3745439715257666E-2</v>
      </c>
      <c r="AS74" s="80">
        <v>31.16734713</v>
      </c>
      <c r="AT74" s="80">
        <f>H74/D74/6*7</f>
        <v>34.116268234296179</v>
      </c>
    </row>
    <row r="75" spans="1:46" ht="15" hidden="1" customHeight="1">
      <c r="A75" s="197" t="s">
        <v>167</v>
      </c>
      <c r="B75" s="90"/>
      <c r="C75" s="49" t="s">
        <v>33</v>
      </c>
      <c r="D75" s="66">
        <v>27310</v>
      </c>
      <c r="E75" s="66">
        <v>9181</v>
      </c>
      <c r="F75" s="66">
        <v>15984</v>
      </c>
      <c r="G75" s="66">
        <v>168237</v>
      </c>
      <c r="H75" s="67">
        <v>800933.97</v>
      </c>
      <c r="I75" s="67">
        <v>1017357.52</v>
      </c>
      <c r="J75" s="132">
        <v>130577</v>
      </c>
      <c r="K75" s="132">
        <v>17796</v>
      </c>
      <c r="L75" s="132">
        <v>90474</v>
      </c>
      <c r="M75" s="132">
        <v>21282</v>
      </c>
      <c r="N75" s="132">
        <v>5737</v>
      </c>
      <c r="O75" s="132">
        <v>20308</v>
      </c>
      <c r="P75" s="132">
        <v>5333</v>
      </c>
      <c r="Q75" s="132">
        <v>10361</v>
      </c>
      <c r="R75" s="132">
        <v>682</v>
      </c>
      <c r="S75" s="132">
        <v>4629</v>
      </c>
      <c r="T75" s="174">
        <f>H75/D75</f>
        <v>29.327497986085682</v>
      </c>
      <c r="U75" s="174">
        <f>I75/D75</f>
        <v>37.252197729769314</v>
      </c>
      <c r="V75" s="135">
        <f>J75/D75</f>
        <v>4.7812889051629437</v>
      </c>
      <c r="W75" s="135">
        <f>K75/D75</f>
        <v>0.65162943976565357</v>
      </c>
      <c r="X75" s="135">
        <f>L75/D75</f>
        <v>3.3128524350054924</v>
      </c>
      <c r="Y75" s="135">
        <f>M75/D75</f>
        <v>0.77927499084584406</v>
      </c>
      <c r="Z75" s="135">
        <f>O75/D75</f>
        <v>0.74361039912120097</v>
      </c>
      <c r="AA75" s="135">
        <f>P75/D75</f>
        <v>0.19527645551080192</v>
      </c>
      <c r="AB75" s="135">
        <f>Q75/D75</f>
        <v>0.37938484071768586</v>
      </c>
      <c r="AC75" s="135">
        <f>R75/D75</f>
        <v>2.4972537532039547E-2</v>
      </c>
      <c r="AD75" s="135">
        <f>F75/D75</f>
        <v>0.58528011717319661</v>
      </c>
      <c r="AE75" s="174">
        <f t="shared" si="30"/>
        <v>87.238206077769306</v>
      </c>
      <c r="AF75" s="174">
        <f t="shared" si="31"/>
        <v>110.81118832371202</v>
      </c>
      <c r="AG75" s="68">
        <f>G75/D75</f>
        <v>6.1602709630172097</v>
      </c>
      <c r="AI75" s="49"/>
      <c r="AJ75" s="49"/>
      <c r="AK75" s="49"/>
      <c r="AL75" s="49"/>
      <c r="AN75" s="49"/>
      <c r="AO75" s="49"/>
      <c r="AP75" s="49"/>
      <c r="AQ75" s="49"/>
      <c r="AR75" s="204"/>
      <c r="AS75" s="79">
        <v>31.767576770000002</v>
      </c>
      <c r="AT75" s="79">
        <f>H75/D75/6*7</f>
        <v>34.215414317099963</v>
      </c>
    </row>
    <row r="76" spans="1:46" ht="15" hidden="1" customHeight="1">
      <c r="A76" s="197" t="s">
        <v>167</v>
      </c>
      <c r="B76" s="58"/>
      <c r="D76" s="9"/>
      <c r="E76" s="9"/>
      <c r="F76" s="9"/>
      <c r="G76" s="9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V76" s="118"/>
      <c r="W76" s="118"/>
      <c r="X76" s="118"/>
      <c r="Y76" s="118"/>
      <c r="Z76" s="118"/>
      <c r="AA76" s="118"/>
      <c r="AB76" s="118"/>
      <c r="AC76" s="118"/>
      <c r="AD76" s="168"/>
      <c r="AE76" s="173"/>
      <c r="AG76" s="72"/>
      <c r="AR76" s="9"/>
      <c r="AS76" s="81"/>
      <c r="AT76" s="103"/>
    </row>
    <row r="77" spans="1:46" ht="15" hidden="1" customHeight="1">
      <c r="A77" s="197" t="s">
        <v>167</v>
      </c>
      <c r="B77" s="90" t="s">
        <v>172</v>
      </c>
      <c r="C77" s="53" t="s">
        <v>30</v>
      </c>
      <c r="D77" s="70">
        <v>160391</v>
      </c>
      <c r="E77" s="70">
        <v>29380</v>
      </c>
      <c r="F77" s="70">
        <v>43631</v>
      </c>
      <c r="G77" s="70">
        <v>334281</v>
      </c>
      <c r="H77" s="71">
        <v>1486009.91</v>
      </c>
      <c r="I77" s="71">
        <v>1986419.59</v>
      </c>
      <c r="J77" s="122">
        <v>567840</v>
      </c>
      <c r="K77" s="122">
        <v>51494</v>
      </c>
      <c r="L77" s="122">
        <v>407264</v>
      </c>
      <c r="M77" s="122">
        <v>107337</v>
      </c>
      <c r="N77" s="122">
        <v>18766</v>
      </c>
      <c r="O77" s="122">
        <v>38929</v>
      </c>
      <c r="P77" s="122">
        <v>9299</v>
      </c>
      <c r="Q77" s="122">
        <v>21994</v>
      </c>
      <c r="R77" s="122">
        <v>974</v>
      </c>
      <c r="S77" s="122">
        <v>12066</v>
      </c>
      <c r="T77" s="173">
        <f>H77/D77</f>
        <v>9.2649207873259716</v>
      </c>
      <c r="U77" s="173">
        <f>I77/D77</f>
        <v>12.384856943344701</v>
      </c>
      <c r="V77" s="125">
        <f>J77/D77</f>
        <v>3.5403482739056429</v>
      </c>
      <c r="W77" s="125">
        <f>K77/D77</f>
        <v>0.32105292690986403</v>
      </c>
      <c r="X77" s="125">
        <f>L77/D77</f>
        <v>2.5391948426033881</v>
      </c>
      <c r="Y77" s="125">
        <f>M77/D77</f>
        <v>0.66922084156841721</v>
      </c>
      <c r="Z77" s="125">
        <f>O77/D77</f>
        <v>0.24271311981345586</v>
      </c>
      <c r="AA77" s="125">
        <f>P77/D77</f>
        <v>5.7977068538758413E-2</v>
      </c>
      <c r="AB77" s="125">
        <f>Q77/D77</f>
        <v>0.13712739492864312</v>
      </c>
      <c r="AC77" s="125">
        <f>R77/D77</f>
        <v>6.072659937278276E-3</v>
      </c>
      <c r="AD77" s="164">
        <f>F77/D77</f>
        <v>0.27202897918212371</v>
      </c>
      <c r="AE77" s="173">
        <f t="shared" ref="AE77:AE80" si="32">H77/E77</f>
        <v>50.578962219196733</v>
      </c>
      <c r="AF77" s="173">
        <f t="shared" ref="AF77:AF80" si="33">I77/E77</f>
        <v>67.611286249149089</v>
      </c>
      <c r="AG77" s="69">
        <f>G77/D77</f>
        <v>2.0841630764818473</v>
      </c>
      <c r="AH77" s="32"/>
      <c r="AI77" s="64">
        <f>(T77-T80)*D77</f>
        <v>20517.366990875616</v>
      </c>
      <c r="AJ77" s="65">
        <f>(T77-T80)/T80</f>
        <v>1.4000321658919471E-2</v>
      </c>
      <c r="AK77" s="64">
        <f>(AE77-AE80)*E77</f>
        <v>16007.314115900434</v>
      </c>
      <c r="AL77" s="65">
        <f>(AE77-AE80)/AE80</f>
        <v>1.0889310101029583E-2</v>
      </c>
      <c r="AM77" s="24"/>
      <c r="AN77" s="64">
        <f>(U77-U80)*D77</f>
        <v>35642.07086007022</v>
      </c>
      <c r="AO77" s="65">
        <f>(U77-U80)/U80</f>
        <v>1.8270700021078931E-2</v>
      </c>
      <c r="AP77" s="64">
        <f>(AF77-AF80)*E77</f>
        <v>29638.5536121638</v>
      </c>
      <c r="AQ77" s="65">
        <f>(AF77-AF80)/AF80</f>
        <v>1.5146586695707022E-2</v>
      </c>
      <c r="AR77" s="203">
        <f>AD77/AD80-1</f>
        <v>3.8083291414865439E-3</v>
      </c>
      <c r="AS77" s="80">
        <v>8.4076978909999998</v>
      </c>
      <c r="AT77" s="80">
        <f>H77/D77/6*7</f>
        <v>10.8090742518803</v>
      </c>
    </row>
    <row r="78" spans="1:46" hidden="1">
      <c r="A78" s="197" t="s">
        <v>167</v>
      </c>
      <c r="B78" s="52"/>
      <c r="C78" s="53" t="s">
        <v>31</v>
      </c>
      <c r="D78" s="70">
        <v>160930</v>
      </c>
      <c r="E78" s="70">
        <v>29463</v>
      </c>
      <c r="F78" s="70">
        <v>43767</v>
      </c>
      <c r="G78" s="70">
        <v>330425</v>
      </c>
      <c r="H78" s="71">
        <v>1469029.48</v>
      </c>
      <c r="I78" s="71">
        <v>1954965.51</v>
      </c>
      <c r="J78" s="122">
        <v>570848</v>
      </c>
      <c r="K78" s="122">
        <v>56132</v>
      </c>
      <c r="L78" s="122">
        <v>406285</v>
      </c>
      <c r="M78" s="122">
        <v>106717</v>
      </c>
      <c r="N78" s="122">
        <v>19120</v>
      </c>
      <c r="O78" s="122">
        <v>38401</v>
      </c>
      <c r="P78" s="122">
        <v>9384</v>
      </c>
      <c r="Q78" s="122">
        <v>21461</v>
      </c>
      <c r="R78" s="122">
        <v>1018</v>
      </c>
      <c r="S78" s="122">
        <v>11991</v>
      </c>
      <c r="T78" s="172">
        <f>H78/D78</f>
        <v>9.1283755670167146</v>
      </c>
      <c r="U78" s="173">
        <f>I78/D78</f>
        <v>12.147924625613621</v>
      </c>
      <c r="V78" s="125">
        <f>J78/D78</f>
        <v>3.5471820045982727</v>
      </c>
      <c r="W78" s="125">
        <f>K78/D78</f>
        <v>0.34879761386938418</v>
      </c>
      <c r="X78" s="125">
        <f>L78/D78</f>
        <v>2.524606971975393</v>
      </c>
      <c r="Y78" s="125">
        <f>M78/D78</f>
        <v>0.66312682532778222</v>
      </c>
      <c r="Z78" s="125">
        <f>O78/D78</f>
        <v>0.23861927546138073</v>
      </c>
      <c r="AA78" s="125">
        <f>P78/D78</f>
        <v>5.8311066923507113E-2</v>
      </c>
      <c r="AB78" s="125">
        <f>Q78/D78</f>
        <v>0.13335611756664389</v>
      </c>
      <c r="AC78" s="125">
        <f>R78/D78</f>
        <v>6.325731684583359E-3</v>
      </c>
      <c r="AD78" s="164">
        <f>F78/D78</f>
        <v>0.27196296526440067</v>
      </c>
      <c r="AE78" s="173">
        <f t="shared" si="32"/>
        <v>49.860145945762483</v>
      </c>
      <c r="AF78" s="173">
        <f t="shared" si="33"/>
        <v>66.353239995927098</v>
      </c>
      <c r="AG78" s="69">
        <f>G78/D78</f>
        <v>2.0532218977195056</v>
      </c>
      <c r="AH78" s="32"/>
      <c r="AI78" s="64">
        <f>(T78-T80)*D78</f>
        <v>-1387.9059285021679</v>
      </c>
      <c r="AJ78" s="65">
        <f>(T78-T80)/T80</f>
        <v>-9.4388568972596047E-4</v>
      </c>
      <c r="AK78" s="64">
        <f>(AE78-AE80)*E78</f>
        <v>-5125.9482686597939</v>
      </c>
      <c r="AL78" s="65">
        <f>(AE78-AE80)/AE80</f>
        <v>-3.47721018446476E-3</v>
      </c>
      <c r="AM78" s="24"/>
      <c r="AN78" s="64">
        <f>(U78-U80)*D78</f>
        <v>-2367.6705100590839</v>
      </c>
      <c r="AO78" s="65">
        <f>(U78-U80)/U80</f>
        <v>-1.2096410226091888E-3</v>
      </c>
      <c r="AP78" s="64">
        <f>(AF78-AF80)*E78</f>
        <v>-7343.5327193608709</v>
      </c>
      <c r="AQ78" s="65">
        <f>(AF78-AF80)/AF80</f>
        <v>-3.7422916367873581E-3</v>
      </c>
      <c r="AR78" s="203">
        <f>AD78/AD80-1</f>
        <v>3.5647325928802598E-3</v>
      </c>
      <c r="AS78" s="80">
        <v>8.319694836</v>
      </c>
      <c r="AT78" s="80">
        <f>H78/D78/6*7</f>
        <v>10.649771494852834</v>
      </c>
    </row>
    <row r="79" spans="1:46" ht="15" hidden="1" customHeight="1">
      <c r="A79" s="197" t="s">
        <v>167</v>
      </c>
      <c r="B79" s="52"/>
      <c r="C79" s="53" t="s">
        <v>32</v>
      </c>
      <c r="D79" s="70">
        <v>160662</v>
      </c>
      <c r="E79" s="70">
        <v>29617</v>
      </c>
      <c r="F79" s="70">
        <v>43864</v>
      </c>
      <c r="G79" s="70">
        <v>332539</v>
      </c>
      <c r="H79" s="71">
        <v>1474280.3</v>
      </c>
      <c r="I79" s="71">
        <v>1965995.33</v>
      </c>
      <c r="J79" s="122">
        <v>562494</v>
      </c>
      <c r="K79" s="122">
        <v>56160</v>
      </c>
      <c r="L79" s="122">
        <v>399998</v>
      </c>
      <c r="M79" s="122">
        <v>104591</v>
      </c>
      <c r="N79" s="122">
        <v>19147</v>
      </c>
      <c r="O79" s="122">
        <v>39082</v>
      </c>
      <c r="P79" s="122">
        <v>9496</v>
      </c>
      <c r="Q79" s="122">
        <v>22023</v>
      </c>
      <c r="R79" s="122">
        <v>1001</v>
      </c>
      <c r="S79" s="122">
        <v>12078</v>
      </c>
      <c r="T79" s="172">
        <f>H79/D79</f>
        <v>9.1762849958297554</v>
      </c>
      <c r="U79" s="173">
        <f>I79/D79</f>
        <v>12.23684088334516</v>
      </c>
      <c r="V79" s="125">
        <f>J79/D79</f>
        <v>3.501101691750383</v>
      </c>
      <c r="W79" s="125">
        <f>K79/D79</f>
        <v>0.34955372147738734</v>
      </c>
      <c r="X79" s="125">
        <f>L79/D79</f>
        <v>2.4896864224272073</v>
      </c>
      <c r="Y79" s="125">
        <f>M79/D79</f>
        <v>0.65100023652139272</v>
      </c>
      <c r="Z79" s="125">
        <f>O79/D79</f>
        <v>0.24325602818339123</v>
      </c>
      <c r="AA79" s="125">
        <f>P79/D79</f>
        <v>5.910545119567788E-2</v>
      </c>
      <c r="AB79" s="125">
        <f>Q79/D79</f>
        <v>0.13707659558576391</v>
      </c>
      <c r="AC79" s="125">
        <f>R79/D79</f>
        <v>6.2304714244812093E-3</v>
      </c>
      <c r="AD79" s="164">
        <f>F79/D79</f>
        <v>0.27302037818525848</v>
      </c>
      <c r="AE79" s="173">
        <f t="shared" si="32"/>
        <v>49.778178073403787</v>
      </c>
      <c r="AF79" s="173">
        <f t="shared" si="33"/>
        <v>66.380637134078398</v>
      </c>
      <c r="AG79" s="69">
        <f>G79/D79</f>
        <v>2.0698049320934633</v>
      </c>
      <c r="AH79" s="32"/>
      <c r="AI79" s="64">
        <f>(T79-T80)*D79</f>
        <v>6311.6300314113641</v>
      </c>
      <c r="AJ79" s="65">
        <f>(T79-T80)/T80</f>
        <v>4.2995672595290595E-3</v>
      </c>
      <c r="AK79" s="64">
        <f>(AE79-AE80)*E79</f>
        <v>-7580.3835363981761</v>
      </c>
      <c r="AL79" s="65">
        <f>(AE79-AE80)/AE80</f>
        <v>-5.1154495295117151E-3</v>
      </c>
      <c r="AM79" s="24"/>
      <c r="AN79" s="64">
        <f>(U79-U80)*D79</f>
        <v>11921.736219430106</v>
      </c>
      <c r="AO79" s="65">
        <f>(U79-U80)/U80</f>
        <v>6.100965827169783E-3</v>
      </c>
      <c r="AP79" s="64">
        <f>(AF79-AF80)*E79</f>
        <v>-6570.4955513462801</v>
      </c>
      <c r="AQ79" s="65">
        <f>(AF79-AF80)/AF80</f>
        <v>-3.330938550306568E-3</v>
      </c>
      <c r="AR79" s="203">
        <f>AD79/AD80-1</f>
        <v>7.4666694397933497E-3</v>
      </c>
      <c r="AS79" s="80">
        <v>8.3747472589999994</v>
      </c>
      <c r="AT79" s="80">
        <f>H79/D79/6*7</f>
        <v>10.705665828468048</v>
      </c>
    </row>
    <row r="80" spans="1:46" ht="15" hidden="1" customHeight="1">
      <c r="A80" s="197" t="s">
        <v>167</v>
      </c>
      <c r="B80" s="90"/>
      <c r="C80" s="49" t="s">
        <v>33</v>
      </c>
      <c r="D80" s="66">
        <v>53484</v>
      </c>
      <c r="E80" s="66">
        <v>9767</v>
      </c>
      <c r="F80" s="66">
        <v>14494</v>
      </c>
      <c r="G80" s="66">
        <v>109381</v>
      </c>
      <c r="H80" s="67">
        <v>488683.3</v>
      </c>
      <c r="I80" s="67">
        <v>650506.48</v>
      </c>
      <c r="J80" s="132">
        <v>193313</v>
      </c>
      <c r="K80" s="132">
        <v>18306</v>
      </c>
      <c r="L80" s="132">
        <v>136229</v>
      </c>
      <c r="M80" s="132">
        <v>38215</v>
      </c>
      <c r="N80" s="132">
        <v>6266</v>
      </c>
      <c r="O80" s="132">
        <v>12407</v>
      </c>
      <c r="P80" s="132">
        <v>2924</v>
      </c>
      <c r="Q80" s="132">
        <v>6999</v>
      </c>
      <c r="R80" s="132">
        <v>332</v>
      </c>
      <c r="S80" s="132">
        <v>3989</v>
      </c>
      <c r="T80" s="174">
        <f>H80/D80</f>
        <v>9.1369998504225567</v>
      </c>
      <c r="U80" s="174">
        <f>I80/D80</f>
        <v>12.16263705033281</v>
      </c>
      <c r="V80" s="135">
        <f>J80/D80</f>
        <v>3.6144080472664721</v>
      </c>
      <c r="W80" s="135">
        <f>K80/D80</f>
        <v>0.34227058559569218</v>
      </c>
      <c r="X80" s="135">
        <f>L80/D80</f>
        <v>2.547098197591803</v>
      </c>
      <c r="Y80" s="135">
        <f>M80/D80</f>
        <v>0.71451275147707727</v>
      </c>
      <c r="Z80" s="135">
        <f>O80/D80</f>
        <v>0.23197591803156084</v>
      </c>
      <c r="AA80" s="135">
        <f>P80/D80</f>
        <v>5.4670555680203424E-2</v>
      </c>
      <c r="AB80" s="135">
        <f>Q80/D80</f>
        <v>0.13086156607583577</v>
      </c>
      <c r="AC80" s="135">
        <f>R80/D80</f>
        <v>6.2074639144417019E-3</v>
      </c>
      <c r="AD80" s="135">
        <f>F80/D80</f>
        <v>0.27099693366240368</v>
      </c>
      <c r="AE80" s="174">
        <f t="shared" si="32"/>
        <v>50.034125115183784</v>
      </c>
      <c r="AF80" s="174">
        <f t="shared" si="33"/>
        <v>66.602485921982179</v>
      </c>
      <c r="AG80" s="68">
        <f>G80/D80</f>
        <v>2.0451162964624934</v>
      </c>
      <c r="AI80" s="49"/>
      <c r="AJ80" s="49"/>
      <c r="AK80" s="49"/>
      <c r="AL80" s="49"/>
      <c r="AN80" s="49"/>
      <c r="AO80" s="49"/>
      <c r="AP80" s="49"/>
      <c r="AQ80" s="49"/>
      <c r="AR80" s="204"/>
      <c r="AS80" s="79">
        <v>8.4764791339999999</v>
      </c>
      <c r="AT80" s="79">
        <f>H80/D80/6*7</f>
        <v>10.659833158826316</v>
      </c>
    </row>
    <row r="81" spans="1:47" ht="15" hidden="1" customHeight="1">
      <c r="A81" s="197" t="s">
        <v>167</v>
      </c>
      <c r="B81" s="58"/>
      <c r="D81" s="9"/>
      <c r="E81" s="9"/>
      <c r="F81" s="9"/>
      <c r="G81" s="9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V81" s="118"/>
      <c r="W81" s="118"/>
      <c r="X81" s="118"/>
      <c r="Y81" s="118"/>
      <c r="Z81" s="118"/>
      <c r="AA81" s="118"/>
      <c r="AB81" s="118"/>
      <c r="AC81" s="118"/>
      <c r="AD81" s="168"/>
      <c r="AE81" s="173"/>
      <c r="AG81" s="72"/>
      <c r="AR81" s="9"/>
      <c r="AS81" s="81"/>
      <c r="AT81" s="103"/>
    </row>
    <row r="82" spans="1:47" ht="15" hidden="1" customHeight="1">
      <c r="A82" s="197" t="s">
        <v>167</v>
      </c>
      <c r="B82" s="90" t="s">
        <v>173</v>
      </c>
      <c r="C82" s="53" t="s">
        <v>30</v>
      </c>
      <c r="D82" s="70">
        <v>631379</v>
      </c>
      <c r="E82" s="70">
        <v>194441</v>
      </c>
      <c r="F82" s="70">
        <v>373964</v>
      </c>
      <c r="G82" s="70">
        <v>3429119</v>
      </c>
      <c r="H82" s="71">
        <v>15461688.17</v>
      </c>
      <c r="I82" s="71">
        <v>20149379.940000001</v>
      </c>
      <c r="J82" s="122">
        <v>3244278</v>
      </c>
      <c r="K82" s="122">
        <v>400143</v>
      </c>
      <c r="L82" s="122">
        <v>2282652</v>
      </c>
      <c r="M82" s="122">
        <v>541057</v>
      </c>
      <c r="N82" s="122">
        <v>127645</v>
      </c>
      <c r="O82" s="122">
        <v>464334</v>
      </c>
      <c r="P82" s="122">
        <v>133587</v>
      </c>
      <c r="Q82" s="122">
        <v>232130</v>
      </c>
      <c r="R82" s="122">
        <v>11121</v>
      </c>
      <c r="S82" s="122">
        <v>108316</v>
      </c>
      <c r="T82" s="173">
        <f>H82/D82</f>
        <v>24.488759002120755</v>
      </c>
      <c r="U82" s="173">
        <f>I82/D82</f>
        <v>31.913288120130701</v>
      </c>
      <c r="V82" s="125">
        <f>J82/D82</f>
        <v>5.1384002318734074</v>
      </c>
      <c r="W82" s="125">
        <f>K82/D82</f>
        <v>0.63376038797616008</v>
      </c>
      <c r="X82" s="125">
        <f>L82/D82</f>
        <v>3.6153435575145831</v>
      </c>
      <c r="Y82" s="125">
        <f>M82/D82</f>
        <v>0.8569448777992299</v>
      </c>
      <c r="Z82" s="125">
        <f>O82/D82</f>
        <v>0.73542832435035055</v>
      </c>
      <c r="AA82" s="125">
        <f>P82/D82</f>
        <v>0.21157973261701768</v>
      </c>
      <c r="AB82" s="125">
        <f>Q82/D82</f>
        <v>0.36765556028946161</v>
      </c>
      <c r="AC82" s="125">
        <f>R82/D82</f>
        <v>1.7613826243825025E-2</v>
      </c>
      <c r="AD82" s="164">
        <f>F82/D82</f>
        <v>0.59229717808162763</v>
      </c>
      <c r="AE82" s="173">
        <f t="shared" ref="AE82:AE85" si="34">H82/E82</f>
        <v>79.518662062013675</v>
      </c>
      <c r="AF82" s="173">
        <f t="shared" ref="AF82:AF85" si="35">I82/E82</f>
        <v>103.62721823072295</v>
      </c>
      <c r="AG82" s="69">
        <f>G82/D82</f>
        <v>5.4311578307165744</v>
      </c>
      <c r="AH82" s="32"/>
      <c r="AI82" s="64">
        <f>(T82-T85)*D82</f>
        <v>63645.436927451476</v>
      </c>
      <c r="AJ82" s="65">
        <f>(T82-T85)/T85</f>
        <v>4.1333459083569878E-3</v>
      </c>
      <c r="AK82" s="64">
        <f>(AE82-AE85)*E82</f>
        <v>16969.111427137159</v>
      </c>
      <c r="AL82" s="65">
        <f>(AE82-AE85)/AE85</f>
        <v>1.0986999091911712E-3</v>
      </c>
      <c r="AM82" s="24"/>
      <c r="AN82" s="64">
        <f>(U82-U85)*D82</f>
        <v>62340.693876457743</v>
      </c>
      <c r="AO82" s="65">
        <f>(U82-U85)/U85</f>
        <v>3.1035282558373269E-3</v>
      </c>
      <c r="AP82" s="64">
        <f>(AF82-AF85)*E82</f>
        <v>1450.5405989954561</v>
      </c>
      <c r="AQ82" s="65">
        <f>(AF82-AF85)/AF85</f>
        <v>7.1994524610483326E-5</v>
      </c>
      <c r="AR82" s="203">
        <f>AD82/AD85-1</f>
        <v>7.371955028441457E-3</v>
      </c>
      <c r="AS82" s="80">
        <v>27.019584340000002</v>
      </c>
      <c r="AT82" s="80">
        <f>H82/D82/6*7</f>
        <v>28.570218835807545</v>
      </c>
    </row>
    <row r="83" spans="1:47" hidden="1">
      <c r="A83" s="197" t="s">
        <v>167</v>
      </c>
      <c r="B83" s="52"/>
      <c r="C83" s="53" t="s">
        <v>31</v>
      </c>
      <c r="D83" s="70">
        <v>631292</v>
      </c>
      <c r="E83" s="70">
        <v>194960</v>
      </c>
      <c r="F83" s="70">
        <v>374061</v>
      </c>
      <c r="G83" s="70">
        <v>3426476</v>
      </c>
      <c r="H83" s="71">
        <v>15415167.560000001</v>
      </c>
      <c r="I83" s="71">
        <v>20100239.760000002</v>
      </c>
      <c r="J83" s="122">
        <v>3329099</v>
      </c>
      <c r="K83" s="122">
        <v>436899</v>
      </c>
      <c r="L83" s="122">
        <v>2315018</v>
      </c>
      <c r="M83" s="122">
        <v>556659</v>
      </c>
      <c r="N83" s="122">
        <v>128498</v>
      </c>
      <c r="O83" s="122">
        <v>463475</v>
      </c>
      <c r="P83" s="122">
        <v>132647</v>
      </c>
      <c r="Q83" s="122">
        <v>231753</v>
      </c>
      <c r="R83" s="122">
        <v>11225</v>
      </c>
      <c r="S83" s="122">
        <v>108379</v>
      </c>
      <c r="T83" s="172">
        <f>H83/D83</f>
        <v>24.418442749155702</v>
      </c>
      <c r="U83" s="173">
        <f>I83/D83</f>
        <v>31.839845523149354</v>
      </c>
      <c r="V83" s="125">
        <f>J83/D83</f>
        <v>5.2734693295653994</v>
      </c>
      <c r="W83" s="125">
        <f>K83/D83</f>
        <v>0.69207118100657061</v>
      </c>
      <c r="X83" s="125">
        <f>L83/D83</f>
        <v>3.6671112575480125</v>
      </c>
      <c r="Y83" s="125">
        <f>M83/D83</f>
        <v>0.88177737085215713</v>
      </c>
      <c r="Z83" s="125">
        <f>O83/D83</f>
        <v>0.73416897410390125</v>
      </c>
      <c r="AA83" s="125">
        <f>P83/D83</f>
        <v>0.21011988113266128</v>
      </c>
      <c r="AB83" s="125">
        <f>Q83/D83</f>
        <v>0.36710903987378263</v>
      </c>
      <c r="AC83" s="125">
        <f>R83/D83</f>
        <v>1.778099516547018E-2</v>
      </c>
      <c r="AD83" s="164">
        <f>F83/D83</f>
        <v>0.59253245724640891</v>
      </c>
      <c r="AE83" s="173">
        <f t="shared" si="34"/>
        <v>79.068360484201889</v>
      </c>
      <c r="AF83" s="173">
        <f t="shared" si="35"/>
        <v>103.0993011899877</v>
      </c>
      <c r="AG83" s="69">
        <f>G83/D83</f>
        <v>5.4277196606324809</v>
      </c>
      <c r="AH83" s="32"/>
      <c r="AI83" s="64">
        <f>(T83-T85)*D83</f>
        <v>19246.579025284864</v>
      </c>
      <c r="AJ83" s="65">
        <f>(T83-T85)/T85</f>
        <v>1.2501089768561778E-3</v>
      </c>
      <c r="AK83" s="64">
        <f>(AE83-AE85)*E83</f>
        <v>-70776.390398143703</v>
      </c>
      <c r="AL83" s="65">
        <f>(AE83-AE85)/AE85</f>
        <v>-4.5703633323769099E-3</v>
      </c>
      <c r="AM83" s="24"/>
      <c r="AN83" s="64">
        <f>(U83-U85)*D83</f>
        <v>15968.379792828824</v>
      </c>
      <c r="AO83" s="65">
        <f>(U83-U85)/U85</f>
        <v>7.9506891191310461E-4</v>
      </c>
      <c r="AP83" s="64">
        <f>(AF83-AF85)*E83</f>
        <v>-101468.29389408382</v>
      </c>
      <c r="AQ83" s="65">
        <f>(AF83-AF85)/AF85</f>
        <v>-5.0227581560621931E-3</v>
      </c>
      <c r="AR83" s="203">
        <f>AD83/AD85-1</f>
        <v>7.7721150173355458E-3</v>
      </c>
      <c r="AS83" s="80">
        <v>27.079097709999999</v>
      </c>
      <c r="AT83" s="80">
        <f>H83/D83/6*7</f>
        <v>28.488183207348317</v>
      </c>
    </row>
    <row r="84" spans="1:47" ht="15" hidden="1" customHeight="1">
      <c r="A84" s="197" t="s">
        <v>167</v>
      </c>
      <c r="B84" s="52"/>
      <c r="C84" s="53" t="s">
        <v>32</v>
      </c>
      <c r="D84" s="70">
        <v>630132</v>
      </c>
      <c r="E84" s="70">
        <v>194136</v>
      </c>
      <c r="F84" s="70">
        <v>372202</v>
      </c>
      <c r="G84" s="70">
        <v>3430165</v>
      </c>
      <c r="H84" s="71">
        <v>15450871.26</v>
      </c>
      <c r="I84" s="71">
        <v>20146241.809999999</v>
      </c>
      <c r="J84" s="122">
        <v>3277464</v>
      </c>
      <c r="K84" s="122">
        <v>430824</v>
      </c>
      <c r="L84" s="122">
        <v>2278779</v>
      </c>
      <c r="M84" s="122">
        <v>547303</v>
      </c>
      <c r="N84" s="122">
        <v>128309</v>
      </c>
      <c r="O84" s="122">
        <v>459382</v>
      </c>
      <c r="P84" s="122">
        <v>130601</v>
      </c>
      <c r="Q84" s="122">
        <v>229383</v>
      </c>
      <c r="R84" s="122">
        <v>11050</v>
      </c>
      <c r="S84" s="122">
        <v>108104</v>
      </c>
      <c r="T84" s="172">
        <f>H84/D84</f>
        <v>24.520054940869532</v>
      </c>
      <c r="U84" s="173">
        <f>I84/D84</f>
        <v>31.971462820488405</v>
      </c>
      <c r="V84" s="125">
        <f>J84/D84</f>
        <v>5.2012340271562145</v>
      </c>
      <c r="W84" s="125">
        <f>K84/D84</f>
        <v>0.68370436670411916</v>
      </c>
      <c r="X84" s="125">
        <f>L84/D84</f>
        <v>3.616351812001295</v>
      </c>
      <c r="Y84" s="125">
        <f>M84/D84</f>
        <v>0.86855293811455381</v>
      </c>
      <c r="Z84" s="125">
        <f>O84/D84</f>
        <v>0.72902502967632177</v>
      </c>
      <c r="AA84" s="125">
        <f>P84/D84</f>
        <v>0.20725974875105532</v>
      </c>
      <c r="AB84" s="125">
        <f>Q84/D84</f>
        <v>0.36402372836167662</v>
      </c>
      <c r="AC84" s="125">
        <f>R84/D84</f>
        <v>1.7536008328413729E-2</v>
      </c>
      <c r="AD84" s="164">
        <f>F84/D84</f>
        <v>0.59067306532599517</v>
      </c>
      <c r="AE84" s="173">
        <f t="shared" si="34"/>
        <v>79.58787272839659</v>
      </c>
      <c r="AF84" s="173">
        <f t="shared" si="35"/>
        <v>103.77385858367329</v>
      </c>
      <c r="AG84" s="69">
        <f>G84/D84</f>
        <v>5.4435657925640974</v>
      </c>
      <c r="AH84" s="32"/>
      <c r="AI84" s="64">
        <f>(T84-T85)*D84</f>
        <v>83240.306996381783</v>
      </c>
      <c r="AJ84" s="65">
        <f>(T84-T85)/T85</f>
        <v>5.4165998162594075E-3</v>
      </c>
      <c r="AK84" s="64">
        <f>(AE84-AE85)*E84</f>
        <v>30378.775621183744</v>
      </c>
      <c r="AL84" s="65">
        <f>(AE84-AE85)/AE85</f>
        <v>1.9700262914402952E-3</v>
      </c>
      <c r="AM84" s="24"/>
      <c r="AN84" s="64">
        <f>(U84-U85)*D84</f>
        <v>98875.30867778066</v>
      </c>
      <c r="AO84" s="65">
        <f>(U84-U85)/U85</f>
        <v>4.9320846541743707E-3</v>
      </c>
      <c r="AP84" s="64">
        <f>(AF84-AF85)*E84</f>
        <v>29916.436842517945</v>
      </c>
      <c r="AQ84" s="65">
        <f>(AF84-AF85)/AF85</f>
        <v>1.4871720499429479E-3</v>
      </c>
      <c r="AR84" s="203">
        <f>AD84/AD85-1</f>
        <v>4.6096834823787791E-3</v>
      </c>
      <c r="AS84" s="80">
        <v>26.996646899999998</v>
      </c>
      <c r="AT84" s="80">
        <f>H84/D84/6*7</f>
        <v>28.606730764347784</v>
      </c>
    </row>
    <row r="85" spans="1:47" ht="15" hidden="1" customHeight="1">
      <c r="A85" s="197" t="s">
        <v>167</v>
      </c>
      <c r="B85" s="90"/>
      <c r="C85" s="49" t="s">
        <v>33</v>
      </c>
      <c r="D85" s="66">
        <v>210646</v>
      </c>
      <c r="E85" s="66">
        <v>64675</v>
      </c>
      <c r="F85" s="66">
        <v>123852</v>
      </c>
      <c r="G85" s="66">
        <v>1139823</v>
      </c>
      <c r="H85" s="67">
        <v>5137225.2</v>
      </c>
      <c r="I85" s="67">
        <v>6701607.8600000003</v>
      </c>
      <c r="J85" s="132">
        <v>1091600</v>
      </c>
      <c r="K85" s="132">
        <v>139704</v>
      </c>
      <c r="L85" s="132">
        <v>763371</v>
      </c>
      <c r="M85" s="132">
        <v>181862</v>
      </c>
      <c r="N85" s="132">
        <v>42027</v>
      </c>
      <c r="O85" s="132">
        <v>152031</v>
      </c>
      <c r="P85" s="132">
        <v>43274</v>
      </c>
      <c r="Q85" s="132">
        <v>75859</v>
      </c>
      <c r="R85" s="132">
        <v>3609</v>
      </c>
      <c r="S85" s="132">
        <v>35646</v>
      </c>
      <c r="T85" s="174">
        <f>H85/D85</f>
        <v>24.387955147498648</v>
      </c>
      <c r="U85" s="174">
        <f>I85/D85</f>
        <v>31.814550762891297</v>
      </c>
      <c r="V85" s="135">
        <f>J85/D85</f>
        <v>5.1821539454819936</v>
      </c>
      <c r="W85" s="135">
        <f>K85/D85</f>
        <v>0.66321696115758189</v>
      </c>
      <c r="X85" s="135">
        <f>L85/D85</f>
        <v>3.6239520332690867</v>
      </c>
      <c r="Y85" s="135">
        <f>M85/D85</f>
        <v>0.86335368343096952</v>
      </c>
      <c r="Z85" s="135">
        <f>O85/D85</f>
        <v>0.72173694254816134</v>
      </c>
      <c r="AA85" s="135">
        <f>P85/D85</f>
        <v>0.20543471036715627</v>
      </c>
      <c r="AB85" s="135">
        <f>Q85/D85</f>
        <v>0.36012551864265163</v>
      </c>
      <c r="AC85" s="135">
        <f>R85/D85</f>
        <v>1.7133009883881015E-2</v>
      </c>
      <c r="AD85" s="135">
        <f>F85/D85</f>
        <v>0.5879627431805019</v>
      </c>
      <c r="AE85" s="174">
        <f t="shared" si="34"/>
        <v>79.431390800154617</v>
      </c>
      <c r="AF85" s="174">
        <f t="shared" si="35"/>
        <v>103.61975817549285</v>
      </c>
      <c r="AG85" s="68">
        <f>G85/D85</f>
        <v>5.4110830492864803</v>
      </c>
      <c r="AI85" s="49"/>
      <c r="AJ85" s="49"/>
      <c r="AK85" s="49"/>
      <c r="AL85" s="49"/>
      <c r="AN85" s="49"/>
      <c r="AO85" s="49"/>
      <c r="AP85" s="49"/>
      <c r="AQ85" s="49"/>
      <c r="AR85" s="204"/>
      <c r="AS85" s="79">
        <v>26.8727327</v>
      </c>
      <c r="AT85" s="79">
        <f>H85/D85/6*7</f>
        <v>28.452614338748425</v>
      </c>
    </row>
    <row r="86" spans="1:47" ht="15" hidden="1" customHeight="1">
      <c r="A86" s="197" t="s">
        <v>167</v>
      </c>
      <c r="B86" s="58"/>
      <c r="D86" s="9"/>
      <c r="E86" s="9"/>
      <c r="F86" s="9"/>
      <c r="G86" s="9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V86" s="118"/>
      <c r="W86" s="118"/>
      <c r="X86" s="118"/>
      <c r="Y86" s="118"/>
      <c r="Z86" s="118"/>
      <c r="AA86" s="118"/>
      <c r="AB86" s="118"/>
      <c r="AC86" s="118"/>
      <c r="AD86" s="168"/>
      <c r="AE86" s="173"/>
      <c r="AG86" s="72"/>
      <c r="AR86" s="9"/>
      <c r="AS86" s="81"/>
      <c r="AT86" s="81"/>
    </row>
    <row r="87" spans="1:47" ht="15" hidden="1" customHeight="1">
      <c r="A87" s="197" t="s">
        <v>167</v>
      </c>
      <c r="B87" s="90" t="s">
        <v>174</v>
      </c>
      <c r="C87" s="53" t="s">
        <v>30</v>
      </c>
      <c r="D87" s="70">
        <v>2139</v>
      </c>
      <c r="E87" s="70">
        <v>207</v>
      </c>
      <c r="F87" s="70">
        <v>408</v>
      </c>
      <c r="G87" s="70">
        <v>3957</v>
      </c>
      <c r="H87" s="71">
        <v>17228.54</v>
      </c>
      <c r="I87" s="71">
        <v>22698.85</v>
      </c>
      <c r="J87" s="122">
        <v>5003</v>
      </c>
      <c r="K87" s="122">
        <v>505</v>
      </c>
      <c r="L87" s="122">
        <v>3409</v>
      </c>
      <c r="M87" s="122">
        <v>1061</v>
      </c>
      <c r="N87" s="122">
        <v>203</v>
      </c>
      <c r="O87" s="122">
        <v>625</v>
      </c>
      <c r="P87" s="122">
        <v>207</v>
      </c>
      <c r="Q87" s="122">
        <v>297</v>
      </c>
      <c r="R87" s="122">
        <v>16</v>
      </c>
      <c r="S87" s="122">
        <v>127</v>
      </c>
      <c r="T87" s="173">
        <f>H87/D87</f>
        <v>8.0544834034595603</v>
      </c>
      <c r="U87" s="173">
        <f>I87/D87</f>
        <v>10.611898083216456</v>
      </c>
      <c r="V87" s="125">
        <f>J87/D87</f>
        <v>2.3389434315100512</v>
      </c>
      <c r="W87" s="125">
        <f>K87/D87</f>
        <v>0.23609163160355306</v>
      </c>
      <c r="X87" s="125">
        <f>L87/D87</f>
        <v>1.5937353903693314</v>
      </c>
      <c r="Y87" s="125">
        <f>M87/D87</f>
        <v>0.49602618045815799</v>
      </c>
      <c r="Z87" s="125">
        <f>O87/D87</f>
        <v>0.29219261337073399</v>
      </c>
      <c r="AA87" s="125">
        <f>P87/D87</f>
        <v>9.6774193548387094E-2</v>
      </c>
      <c r="AB87" s="125">
        <f>Q87/D87</f>
        <v>0.13884992987377279</v>
      </c>
      <c r="AC87" s="125">
        <f>R87/D87</f>
        <v>7.4801309022907905E-3</v>
      </c>
      <c r="AD87" s="164">
        <f>F87/D87</f>
        <v>0.19074333800841514</v>
      </c>
      <c r="AE87" s="173">
        <f t="shared" ref="AE87:AE90" si="36">H87/E87</f>
        <v>83.2296618357488</v>
      </c>
      <c r="AF87" s="173">
        <f t="shared" ref="AF87:AF90" si="37">I87/E87</f>
        <v>109.65628019323671</v>
      </c>
      <c r="AG87" s="69">
        <f>G87/D87</f>
        <v>1.8499298737727909</v>
      </c>
      <c r="AH87" s="32"/>
      <c r="AI87" s="64">
        <f>(T87-T90)*D87</f>
        <v>3016.4535999999994</v>
      </c>
      <c r="AJ87" s="65">
        <f>(T87-T90)/T90</f>
        <v>0.21224565592283476</v>
      </c>
      <c r="AK87" s="64">
        <f>(AE87-AE90)*E87</f>
        <v>318.33672131147694</v>
      </c>
      <c r="AL87" s="65">
        <f>(AE87-AE90)/AE90</f>
        <v>1.8825126822258145E-2</v>
      </c>
      <c r="AM87" s="24"/>
      <c r="AN87" s="64">
        <f>(U87-U90)*D87</f>
        <v>4983.5664399999987</v>
      </c>
      <c r="AO87" s="65">
        <f>(U87-U90)/U90</f>
        <v>0.28131451710163868</v>
      </c>
      <c r="AP87" s="64">
        <f>(AF87-AF90)*E87</f>
        <v>1620.3793442622959</v>
      </c>
      <c r="AQ87" s="65">
        <f>(AF87-AF90)/AF90</f>
        <v>7.6873667484088443E-2</v>
      </c>
      <c r="AR87" s="203">
        <f>AD87/AD90-1</f>
        <v>0.43057503506311368</v>
      </c>
      <c r="AS87" s="80">
        <v>8.7131198380000008</v>
      </c>
      <c r="AT87" s="80">
        <f>H87/D87/6*7</f>
        <v>9.3968973040361536</v>
      </c>
    </row>
    <row r="88" spans="1:47" hidden="1">
      <c r="A88" s="197" t="s">
        <v>167</v>
      </c>
      <c r="B88" s="52"/>
      <c r="C88" s="53" t="s">
        <v>31</v>
      </c>
      <c r="D88" s="70">
        <v>2219</v>
      </c>
      <c r="E88" s="70">
        <v>211</v>
      </c>
      <c r="F88" s="70">
        <v>368</v>
      </c>
      <c r="G88" s="70">
        <v>4938</v>
      </c>
      <c r="H88" s="71">
        <v>19794.830000000002</v>
      </c>
      <c r="I88" s="71">
        <v>30786.36</v>
      </c>
      <c r="J88" s="122">
        <v>4878</v>
      </c>
      <c r="K88" s="122">
        <v>507</v>
      </c>
      <c r="L88" s="122">
        <v>3350</v>
      </c>
      <c r="M88" s="122">
        <v>993</v>
      </c>
      <c r="N88" s="122">
        <v>209</v>
      </c>
      <c r="O88" s="122">
        <v>490</v>
      </c>
      <c r="P88" s="122">
        <v>138</v>
      </c>
      <c r="Q88" s="122">
        <v>237</v>
      </c>
      <c r="R88" s="122">
        <v>21</v>
      </c>
      <c r="S88" s="122">
        <v>121</v>
      </c>
      <c r="T88" s="172">
        <f>H88/D88</f>
        <v>8.9206083821541249</v>
      </c>
      <c r="U88" s="173">
        <f>I88/D88</f>
        <v>13.873979269941415</v>
      </c>
      <c r="V88" s="125">
        <f>J88/D88</f>
        <v>2.1982875168995042</v>
      </c>
      <c r="W88" s="125">
        <f>K88/D88</f>
        <v>0.22848129788192881</v>
      </c>
      <c r="X88" s="125">
        <f>L88/D88</f>
        <v>1.5096890491212258</v>
      </c>
      <c r="Y88" s="125">
        <f>M88/D88</f>
        <v>0.44749887336638128</v>
      </c>
      <c r="Z88" s="125">
        <f>O88/D88</f>
        <v>0.22082018927444794</v>
      </c>
      <c r="AA88" s="125">
        <f>P88/D88</f>
        <v>6.2190175754844527E-2</v>
      </c>
      <c r="AB88" s="125">
        <f>Q88/D88</f>
        <v>0.10680486705723299</v>
      </c>
      <c r="AC88" s="125">
        <f>R88/D88</f>
        <v>9.4637223974763408E-3</v>
      </c>
      <c r="AD88" s="164">
        <f>F88/D88</f>
        <v>0.16584046867958541</v>
      </c>
      <c r="AE88" s="173">
        <f t="shared" si="36"/>
        <v>93.814360189573463</v>
      </c>
      <c r="AF88" s="173">
        <f t="shared" si="37"/>
        <v>145.90691943127962</v>
      </c>
      <c r="AG88" s="69">
        <f>G88/D88</f>
        <v>2.2253267237494367</v>
      </c>
      <c r="AH88" s="32"/>
      <c r="AI88" s="64">
        <f>(T88-T90)*D88</f>
        <v>5051.2022666666699</v>
      </c>
      <c r="AJ88" s="65">
        <f>(T88-T90)/T90</f>
        <v>0.34260240139179515</v>
      </c>
      <c r="AK88" s="64">
        <f>(AE88-AE90)*E88</f>
        <v>2557.8595081967219</v>
      </c>
      <c r="AL88" s="65">
        <f>(AE88-AE90)/AE90</f>
        <v>0.14839379747230319</v>
      </c>
      <c r="AM88" s="24"/>
      <c r="AN88" s="64">
        <f>(U88-U90)*D88</f>
        <v>12408.51324</v>
      </c>
      <c r="AO88" s="65">
        <f>(U88-U90)/U90</f>
        <v>0.67518863346970248</v>
      </c>
      <c r="AP88" s="64">
        <f>(AF88-AF90)*E88</f>
        <v>9300.5759016393458</v>
      </c>
      <c r="AQ88" s="65">
        <f>(AF88-AF90)/AF90</f>
        <v>0.43287114210316258</v>
      </c>
      <c r="AR88" s="203">
        <f>AD88/AD90-1</f>
        <v>0.24380351509689047</v>
      </c>
      <c r="AS88" s="80">
        <v>14.359062639999999</v>
      </c>
      <c r="AT88" s="80">
        <f>H88/D88/6*7</f>
        <v>10.407376445846479</v>
      </c>
    </row>
    <row r="89" spans="1:47" ht="15" hidden="1" customHeight="1">
      <c r="A89" s="197" t="s">
        <v>167</v>
      </c>
      <c r="B89" s="52"/>
      <c r="C89" s="53" t="s">
        <v>32</v>
      </c>
      <c r="D89" s="70">
        <v>2155</v>
      </c>
      <c r="E89" s="70">
        <v>221</v>
      </c>
      <c r="F89" s="70">
        <v>341</v>
      </c>
      <c r="G89" s="70">
        <v>3592</v>
      </c>
      <c r="H89" s="71">
        <v>16174.67</v>
      </c>
      <c r="I89" s="71">
        <v>20659.09</v>
      </c>
      <c r="J89" s="122">
        <v>4015</v>
      </c>
      <c r="K89" s="122">
        <v>473</v>
      </c>
      <c r="L89" s="122">
        <v>2666</v>
      </c>
      <c r="M89" s="122">
        <v>862</v>
      </c>
      <c r="N89" s="122">
        <v>188</v>
      </c>
      <c r="O89" s="122">
        <v>469</v>
      </c>
      <c r="P89" s="122">
        <v>141</v>
      </c>
      <c r="Q89" s="122">
        <v>252</v>
      </c>
      <c r="R89" s="122">
        <v>10</v>
      </c>
      <c r="S89" s="122">
        <v>128</v>
      </c>
      <c r="T89" s="172">
        <f>H89/D89</f>
        <v>7.5056473317865429</v>
      </c>
      <c r="U89" s="173">
        <f>I89/D89</f>
        <v>9.5865846867749429</v>
      </c>
      <c r="V89" s="125">
        <f>J89/D89</f>
        <v>1.8631090487238979</v>
      </c>
      <c r="W89" s="125">
        <f>K89/D89</f>
        <v>0.21948955916473317</v>
      </c>
      <c r="X89" s="125">
        <f>L89/D89</f>
        <v>1.237122969837587</v>
      </c>
      <c r="Y89" s="125">
        <f>M89/D89</f>
        <v>0.4</v>
      </c>
      <c r="Z89" s="125">
        <f>O89/D89</f>
        <v>0.21763341067285383</v>
      </c>
      <c r="AA89" s="125">
        <f>P89/D89</f>
        <v>6.5429234338747103E-2</v>
      </c>
      <c r="AB89" s="125">
        <f>Q89/D89</f>
        <v>0.11693735498839908</v>
      </c>
      <c r="AC89" s="125">
        <f>R89/D89</f>
        <v>4.6403712296983757E-3</v>
      </c>
      <c r="AD89" s="164">
        <f>F89/D89</f>
        <v>0.15823665893271463</v>
      </c>
      <c r="AE89" s="173">
        <f t="shared" si="36"/>
        <v>73.188552036199098</v>
      </c>
      <c r="AF89" s="173">
        <f t="shared" si="37"/>
        <v>93.480045248868777</v>
      </c>
      <c r="AG89" s="69">
        <f>G89/D89</f>
        <v>1.6668213457076566</v>
      </c>
      <c r="AH89" s="32"/>
      <c r="AI89" s="64">
        <f>(T89-T90)*D89</f>
        <v>1856.275333333333</v>
      </c>
      <c r="AJ89" s="65">
        <f>(T89-T90)/T90</f>
        <v>0.12964269923741914</v>
      </c>
      <c r="AK89" s="64">
        <f>(AE89-AE90)*E89</f>
        <v>-1879.2185245901633</v>
      </c>
      <c r="AL89" s="65">
        <f>(AE89-AE90)/AE90</f>
        <v>-0.10408940556105616</v>
      </c>
      <c r="AM89" s="24"/>
      <c r="AN89" s="64">
        <f>(U89-U90)*D89</f>
        <v>2811.2938000000013</v>
      </c>
      <c r="AO89" s="65">
        <f>(U89-U90)/U90</f>
        <v>0.15751489811386357</v>
      </c>
      <c r="AP89" s="64">
        <f>(AF89-AF90)*E89</f>
        <v>-1844.9777049180313</v>
      </c>
      <c r="AQ89" s="65">
        <f>(AF89-AF90)/AF90</f>
        <v>-8.1984187441581091E-2</v>
      </c>
      <c r="AR89" s="203">
        <f>AD89/AD90-1</f>
        <v>0.18677494199535971</v>
      </c>
      <c r="AS89" s="80">
        <v>8.9171426910000005</v>
      </c>
      <c r="AT89" s="80">
        <f>H89/D89/6*7</f>
        <v>8.7565885537509658</v>
      </c>
    </row>
    <row r="90" spans="1:47" ht="15" hidden="1" customHeight="1">
      <c r="A90" s="197" t="s">
        <v>167</v>
      </c>
      <c r="B90" s="90"/>
      <c r="C90" s="49" t="s">
        <v>33</v>
      </c>
      <c r="D90" s="66">
        <v>750</v>
      </c>
      <c r="E90" s="66">
        <v>61</v>
      </c>
      <c r="F90" s="66">
        <v>100</v>
      </c>
      <c r="G90" s="66">
        <v>1391</v>
      </c>
      <c r="H90" s="67">
        <v>4983.2</v>
      </c>
      <c r="I90" s="67">
        <v>6211.53</v>
      </c>
      <c r="J90" s="132">
        <v>1131</v>
      </c>
      <c r="K90" s="132">
        <v>136</v>
      </c>
      <c r="L90" s="132">
        <v>807</v>
      </c>
      <c r="M90" s="132">
        <v>183</v>
      </c>
      <c r="N90" s="132">
        <v>57</v>
      </c>
      <c r="O90" s="132">
        <v>99</v>
      </c>
      <c r="P90" s="132">
        <v>20</v>
      </c>
      <c r="Q90" s="132">
        <v>53</v>
      </c>
      <c r="R90" s="132">
        <v>2</v>
      </c>
      <c r="S90" s="132">
        <v>29</v>
      </c>
      <c r="T90" s="174">
        <f>H90/D90</f>
        <v>6.6442666666666668</v>
      </c>
      <c r="U90" s="174">
        <f>I90/D90</f>
        <v>8.2820400000000003</v>
      </c>
      <c r="V90" s="135">
        <f>J90/D90</f>
        <v>1.508</v>
      </c>
      <c r="W90" s="135">
        <f>K90/D90</f>
        <v>0.18133333333333335</v>
      </c>
      <c r="X90" s="135">
        <f>L90/D90</f>
        <v>1.0760000000000001</v>
      </c>
      <c r="Y90" s="135">
        <f>M90/D90</f>
        <v>0.24399999999999999</v>
      </c>
      <c r="Z90" s="135">
        <f>O90/D90</f>
        <v>0.13200000000000001</v>
      </c>
      <c r="AA90" s="135">
        <f>P90/D90</f>
        <v>2.6666666666666668E-2</v>
      </c>
      <c r="AB90" s="135">
        <f>Q90/D90</f>
        <v>7.0666666666666669E-2</v>
      </c>
      <c r="AC90" s="135">
        <f>R90/D90</f>
        <v>2.6666666666666666E-3</v>
      </c>
      <c r="AD90" s="135">
        <f>F90/D90</f>
        <v>0.13333333333333333</v>
      </c>
      <c r="AE90" s="174">
        <f t="shared" si="36"/>
        <v>81.691803278688525</v>
      </c>
      <c r="AF90" s="174">
        <f t="shared" si="37"/>
        <v>101.8283606557377</v>
      </c>
      <c r="AG90" s="68">
        <f>G90/D90</f>
        <v>1.8546666666666667</v>
      </c>
      <c r="AI90" s="49"/>
      <c r="AJ90" s="49"/>
      <c r="AK90" s="49"/>
      <c r="AL90" s="49"/>
      <c r="AN90" s="49"/>
      <c r="AO90" s="49"/>
      <c r="AP90" s="49"/>
      <c r="AQ90" s="49"/>
      <c r="AR90" s="204"/>
      <c r="AS90" s="79">
        <v>7.50366</v>
      </c>
      <c r="AT90" s="79">
        <f>H90/D90/6*7</f>
        <v>7.7516444444444446</v>
      </c>
    </row>
    <row r="91" spans="1:47" ht="15" hidden="1" customHeight="1">
      <c r="A91" s="197" t="s">
        <v>167</v>
      </c>
      <c r="B91" s="58"/>
      <c r="D91" s="9"/>
      <c r="E91" s="9"/>
      <c r="F91" s="9"/>
      <c r="G91" s="9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V91" s="118"/>
      <c r="W91" s="118"/>
      <c r="X91" s="118"/>
      <c r="Y91" s="118"/>
      <c r="Z91" s="118"/>
      <c r="AA91" s="118"/>
      <c r="AB91" s="118"/>
      <c r="AC91" s="118"/>
      <c r="AD91" s="168"/>
      <c r="AE91" s="173"/>
      <c r="AG91" s="72"/>
      <c r="AR91" s="9"/>
      <c r="AS91" s="81"/>
      <c r="AT91" s="103"/>
    </row>
    <row r="92" spans="1:47" ht="15" hidden="1" customHeight="1">
      <c r="A92" s="197" t="s">
        <v>167</v>
      </c>
      <c r="B92" s="109" t="s">
        <v>110</v>
      </c>
      <c r="C92" s="110" t="s">
        <v>30</v>
      </c>
      <c r="D92" s="111">
        <v>1728384</v>
      </c>
      <c r="E92" s="111">
        <v>725698</v>
      </c>
      <c r="F92" s="111">
        <v>1574994</v>
      </c>
      <c r="G92" s="111">
        <v>15488336</v>
      </c>
      <c r="H92" s="112">
        <v>68581794.099999994</v>
      </c>
      <c r="I92" s="112">
        <v>89545864.079999998</v>
      </c>
      <c r="J92" s="160">
        <v>17336614</v>
      </c>
      <c r="K92" s="160">
        <v>2109762</v>
      </c>
      <c r="L92" s="160">
        <v>11903891</v>
      </c>
      <c r="M92" s="160">
        <v>3223109</v>
      </c>
      <c r="N92" s="160">
        <v>494420</v>
      </c>
      <c r="O92" s="160">
        <v>2471093</v>
      </c>
      <c r="P92" s="160">
        <v>926156</v>
      </c>
      <c r="Q92" s="160">
        <v>1099801</v>
      </c>
      <c r="R92" s="160">
        <v>60306</v>
      </c>
      <c r="S92" s="160">
        <v>444165</v>
      </c>
      <c r="T92" s="175">
        <f>H92/D92</f>
        <v>39.679720536640005</v>
      </c>
      <c r="U92" s="175">
        <f>I92/D92</f>
        <v>51.809010081093092</v>
      </c>
      <c r="V92" s="161">
        <f>J92/D92</f>
        <v>10.030533723987261</v>
      </c>
      <c r="W92" s="161">
        <f>K92/D92</f>
        <v>1.2206558264830039</v>
      </c>
      <c r="X92" s="161">
        <f>L92/D92</f>
        <v>6.8872953001184918</v>
      </c>
      <c r="Y92" s="161">
        <f>M92/D92</f>
        <v>1.864810713359994</v>
      </c>
      <c r="Z92" s="161">
        <f>O92/D92</f>
        <v>1.4297129573057838</v>
      </c>
      <c r="AA92" s="161">
        <f>P92/D92</f>
        <v>0.53585082944530849</v>
      </c>
      <c r="AB92" s="161">
        <f>Q92/D92</f>
        <v>0.63631750814633781</v>
      </c>
      <c r="AC92" s="161">
        <f>R92/D92</f>
        <v>3.4891551877360587E-2</v>
      </c>
      <c r="AD92" s="165">
        <f>F92/D92</f>
        <v>0.91125236058653636</v>
      </c>
      <c r="AE92" s="175">
        <f t="shared" ref="AE92:AE95" si="38">H92/E92</f>
        <v>94.504592957401002</v>
      </c>
      <c r="AF92" s="175">
        <f t="shared" ref="AF92:AF95" si="39">I92/E92</f>
        <v>123.39273923863645</v>
      </c>
      <c r="AG92" s="113">
        <f>G92/D92</f>
        <v>8.9611660371769233</v>
      </c>
      <c r="AH92" s="114"/>
      <c r="AI92" s="115">
        <f>(T92-T95)*D92</f>
        <v>273287.2244645629</v>
      </c>
      <c r="AJ92" s="116">
        <f>(T92-T95)/T95</f>
        <v>4.0007787750728921E-3</v>
      </c>
      <c r="AK92" s="115">
        <f>(AE92-AE95)*E92</f>
        <v>98783.690790838096</v>
      </c>
      <c r="AL92" s="116">
        <f>(AE92-AE95)/AE95</f>
        <v>1.4424554382258042E-3</v>
      </c>
      <c r="AM92" s="114"/>
      <c r="AN92" s="115">
        <f>(U92-U95)*D92</f>
        <v>357013.94413054554</v>
      </c>
      <c r="AO92" s="116">
        <f>(U92-U95)/U95</f>
        <v>4.0028988330567533E-3</v>
      </c>
      <c r="AP92" s="115">
        <f>(AF92-AF95)*E92</f>
        <v>129168.68407583167</v>
      </c>
      <c r="AQ92" s="116">
        <f>(AF92-AF95)/AF95</f>
        <v>1.4445700940287655E-3</v>
      </c>
      <c r="AR92" s="207">
        <f>AD92/AD95-1</f>
        <v>3.3711780474263708E-3</v>
      </c>
      <c r="AS92" s="117">
        <v>44.209233949999998</v>
      </c>
      <c r="AT92" s="117">
        <f>H92/D92/6*7</f>
        <v>46.293007292746672</v>
      </c>
      <c r="AU92" s="27"/>
    </row>
    <row r="93" spans="1:47" hidden="1">
      <c r="A93" s="197" t="s">
        <v>167</v>
      </c>
      <c r="B93" s="180"/>
      <c r="C93" s="181" t="s">
        <v>31</v>
      </c>
      <c r="D93" s="182">
        <v>1728779</v>
      </c>
      <c r="E93" s="182">
        <v>726654</v>
      </c>
      <c r="F93" s="182">
        <v>1575635</v>
      </c>
      <c r="G93" s="182">
        <v>15504558</v>
      </c>
      <c r="H93" s="183">
        <v>68695555.370000005</v>
      </c>
      <c r="I93" s="183">
        <v>89618956.260000005</v>
      </c>
      <c r="J93" s="182">
        <v>17458197</v>
      </c>
      <c r="K93" s="182">
        <v>2234921</v>
      </c>
      <c r="L93" s="182">
        <v>11910912</v>
      </c>
      <c r="M93" s="182">
        <v>3212632</v>
      </c>
      <c r="N93" s="182">
        <v>497357</v>
      </c>
      <c r="O93" s="182">
        <v>2453796</v>
      </c>
      <c r="P93" s="182">
        <v>911991</v>
      </c>
      <c r="Q93" s="182">
        <v>1095959</v>
      </c>
      <c r="R93" s="182">
        <v>60143</v>
      </c>
      <c r="S93" s="182">
        <v>444531</v>
      </c>
      <c r="T93" s="184">
        <f>H93/D93</f>
        <v>39.736458720287558</v>
      </c>
      <c r="U93" s="184">
        <f>I93/D93</f>
        <v>51.839452156695565</v>
      </c>
      <c r="V93" s="185">
        <f>J93/D93</f>
        <v>10.098570725350088</v>
      </c>
      <c r="W93" s="185">
        <f>K93/D93</f>
        <v>1.2927742643796576</v>
      </c>
      <c r="X93" s="185">
        <f>L93/D93</f>
        <v>6.8897829045817884</v>
      </c>
      <c r="Y93" s="185">
        <f>M93/D93</f>
        <v>1.8583242855217468</v>
      </c>
      <c r="Z93" s="185">
        <f>O93/D93</f>
        <v>1.4193809619390332</v>
      </c>
      <c r="AA93" s="185">
        <f>P93/D93</f>
        <v>0.52753475140547168</v>
      </c>
      <c r="AB93" s="185">
        <f>Q93/D93</f>
        <v>0.6339497414070856</v>
      </c>
      <c r="AC93" s="185">
        <f>R93/D93</f>
        <v>3.4789293484013863E-2</v>
      </c>
      <c r="AD93" s="185">
        <f>F93/D93</f>
        <v>0.91141493504953497</v>
      </c>
      <c r="AE93" s="184">
        <f t="shared" si="38"/>
        <v>94.536815829817229</v>
      </c>
      <c r="AF93" s="184">
        <f t="shared" si="39"/>
        <v>123.33098869613325</v>
      </c>
      <c r="AG93" s="186">
        <f>G93/D93</f>
        <v>8.968502046820328</v>
      </c>
      <c r="AH93" s="187"/>
      <c r="AI93" s="188">
        <f>(T93-T95)*D93</f>
        <v>371437.46114336496</v>
      </c>
      <c r="AJ93" s="189">
        <f>(T93-T95)/T95</f>
        <v>5.4364033157201829E-3</v>
      </c>
      <c r="AK93" s="188">
        <f>(AE93-AE95)*E93</f>
        <v>122328.70285545458</v>
      </c>
      <c r="AL93" s="189">
        <f>(AE93-AE95)/AE95</f>
        <v>1.7839134717874644E-3</v>
      </c>
      <c r="AM93" s="187"/>
      <c r="AN93" s="188">
        <f>(U93-U95)*D93</f>
        <v>409723.15610742645</v>
      </c>
      <c r="AO93" s="189">
        <f>(U93-U95)/U95</f>
        <v>4.5928335201611374E-3</v>
      </c>
      <c r="AP93" s="188">
        <f>(AF93-AF95)*E93</f>
        <v>84467.566039328303</v>
      </c>
      <c r="AQ93" s="189">
        <f>(AF93-AF95)/AF95</f>
        <v>9.4340814664222068E-4</v>
      </c>
      <c r="AR93" s="208">
        <f>AD93/AD95-1</f>
        <v>3.5501872193250961E-3</v>
      </c>
      <c r="AS93" s="190">
        <v>44.225044359999998</v>
      </c>
      <c r="AT93" s="190">
        <f>H93/D93/6*7</f>
        <v>46.35920184033548</v>
      </c>
      <c r="AU93" s="27"/>
    </row>
    <row r="94" spans="1:47" ht="15" hidden="1" customHeight="1">
      <c r="A94" s="197" t="s">
        <v>167</v>
      </c>
      <c r="B94" s="180"/>
      <c r="C94" s="181" t="s">
        <v>32</v>
      </c>
      <c r="D94" s="182">
        <v>1728126</v>
      </c>
      <c r="E94" s="182">
        <v>727266</v>
      </c>
      <c r="F94" s="182">
        <v>1575828</v>
      </c>
      <c r="G94" s="182">
        <v>15494710</v>
      </c>
      <c r="H94" s="183">
        <v>68633656.530000001</v>
      </c>
      <c r="I94" s="183">
        <v>89600961.439999998</v>
      </c>
      <c r="J94" s="182">
        <v>17432349</v>
      </c>
      <c r="K94" s="182">
        <v>2230868</v>
      </c>
      <c r="L94" s="182">
        <v>11881977</v>
      </c>
      <c r="M94" s="182">
        <v>3219532</v>
      </c>
      <c r="N94" s="182">
        <v>497130</v>
      </c>
      <c r="O94" s="182">
        <v>2452328</v>
      </c>
      <c r="P94" s="182">
        <v>910079</v>
      </c>
      <c r="Q94" s="182">
        <v>1096322</v>
      </c>
      <c r="R94" s="182">
        <v>59994</v>
      </c>
      <c r="S94" s="182">
        <v>444640</v>
      </c>
      <c r="T94" s="184">
        <f>H94/D94</f>
        <v>39.715655299439973</v>
      </c>
      <c r="U94" s="184">
        <f>I94/D94</f>
        <v>51.848627611644055</v>
      </c>
      <c r="V94" s="185">
        <f>J94/D94</f>
        <v>10.087429388829287</v>
      </c>
      <c r="W94" s="185">
        <f>K94/D94</f>
        <v>1.2909174446770664</v>
      </c>
      <c r="X94" s="185">
        <f>L94/D94</f>
        <v>6.8756427482718276</v>
      </c>
      <c r="Y94" s="185">
        <f>M94/D94</f>
        <v>1.8630192474391334</v>
      </c>
      <c r="Z94" s="185">
        <f>O94/D94</f>
        <v>1.4190678226008984</v>
      </c>
      <c r="AA94" s="185">
        <f>P94/D94</f>
        <v>0.52662768802737758</v>
      </c>
      <c r="AB94" s="185">
        <f>Q94/D94</f>
        <v>0.6343993435663835</v>
      </c>
      <c r="AC94" s="185">
        <f>R94/D94</f>
        <v>3.4716218609059754E-2</v>
      </c>
      <c r="AD94" s="185">
        <f>F94/D94</f>
        <v>0.9118710094055642</v>
      </c>
      <c r="AE94" s="184">
        <f t="shared" si="38"/>
        <v>94.372150671143714</v>
      </c>
      <c r="AF94" s="184">
        <f t="shared" si="39"/>
        <v>123.20246160276982</v>
      </c>
      <c r="AG94" s="186">
        <f>G94/D94</f>
        <v>8.9661922799610672</v>
      </c>
      <c r="AH94" s="187"/>
      <c r="AI94" s="188">
        <f>(T94-T95)*D94</f>
        <v>335346.22812753147</v>
      </c>
      <c r="AJ94" s="189">
        <f>(T94-T95)/T95</f>
        <v>4.9100223218602468E-3</v>
      </c>
      <c r="AK94" s="188">
        <f>(AE94-AE95)*E94</f>
        <v>2676.3588214914175</v>
      </c>
      <c r="AL94" s="189">
        <f>(AE94-AE95)/AE95</f>
        <v>3.8996365997047946E-5</v>
      </c>
      <c r="AM94" s="187"/>
      <c r="AN94" s="188">
        <f>(U94-U95)*D94</f>
        <v>425424.73640892777</v>
      </c>
      <c r="AO94" s="189">
        <f>(U94-U95)/U95</f>
        <v>4.7706439695786671E-3</v>
      </c>
      <c r="AP94" s="188">
        <f>(AF94-AF95)*E94</f>
        <v>-8934.6790635612087</v>
      </c>
      <c r="AQ94" s="189">
        <f>(AF94-AF95)/AF95</f>
        <v>-9.9706387916015564E-5</v>
      </c>
      <c r="AR94" s="208">
        <f>AD94/AD95-1</f>
        <v>4.0523662903255708E-3</v>
      </c>
      <c r="AS94" s="190">
        <v>44.223767070000001</v>
      </c>
      <c r="AT94" s="190">
        <f>H94/D94/6*7</f>
        <v>46.334931182679973</v>
      </c>
      <c r="AU94" s="27"/>
    </row>
    <row r="95" spans="1:47" ht="15" hidden="1" customHeight="1">
      <c r="A95" s="197" t="s">
        <v>167</v>
      </c>
      <c r="B95" s="73"/>
      <c r="C95" s="26" t="s">
        <v>33</v>
      </c>
      <c r="D95" s="28">
        <v>577131</v>
      </c>
      <c r="E95" s="28">
        <v>241703</v>
      </c>
      <c r="F95" s="28">
        <v>524145</v>
      </c>
      <c r="G95" s="28">
        <v>5154707</v>
      </c>
      <c r="H95" s="29">
        <v>22809142.460000001</v>
      </c>
      <c r="I95" s="29">
        <v>29781373.969999999</v>
      </c>
      <c r="J95" s="28">
        <v>5804517</v>
      </c>
      <c r="K95" s="28">
        <v>729159</v>
      </c>
      <c r="L95" s="28">
        <v>3961595</v>
      </c>
      <c r="M95" s="28">
        <v>1080624</v>
      </c>
      <c r="N95" s="28">
        <v>164501</v>
      </c>
      <c r="O95" s="28">
        <v>815669</v>
      </c>
      <c r="P95" s="28">
        <v>303500</v>
      </c>
      <c r="Q95" s="28">
        <v>364267</v>
      </c>
      <c r="R95" s="28">
        <v>20339</v>
      </c>
      <c r="S95" s="28">
        <v>147449</v>
      </c>
      <c r="T95" s="176">
        <f>H95/D95</f>
        <v>39.521603344821195</v>
      </c>
      <c r="U95" s="176">
        <f>I95/D95</f>
        <v>51.602450691437468</v>
      </c>
      <c r="V95" s="162">
        <f>J95/D95</f>
        <v>10.057538063281994</v>
      </c>
      <c r="W95" s="162">
        <f>K95/D95</f>
        <v>1.2634202633370932</v>
      </c>
      <c r="X95" s="162">
        <f>L95/D95</f>
        <v>6.8642907762708987</v>
      </c>
      <c r="Y95" s="162">
        <f>M95/D95</f>
        <v>1.872406784594832</v>
      </c>
      <c r="Z95" s="162">
        <f>O95/D95</f>
        <v>1.4133169072532925</v>
      </c>
      <c r="AA95" s="162">
        <f>P95/D95</f>
        <v>0.52587714054521417</v>
      </c>
      <c r="AB95" s="162">
        <f>Q95/D95</f>
        <v>0.63116866014821593</v>
      </c>
      <c r="AC95" s="162">
        <f>R95/D95</f>
        <v>3.5241565606422109E-2</v>
      </c>
      <c r="AD95" s="166">
        <f>F95/D95</f>
        <v>0.90819068807601744</v>
      </c>
      <c r="AE95" s="176">
        <f t="shared" si="38"/>
        <v>94.36847064372391</v>
      </c>
      <c r="AF95" s="176">
        <f t="shared" si="39"/>
        <v>123.21474690012121</v>
      </c>
      <c r="AG95" s="104">
        <f>G95/D95</f>
        <v>8.9316065156784159</v>
      </c>
      <c r="AH95" s="105"/>
      <c r="AI95" s="106"/>
      <c r="AJ95" s="106"/>
      <c r="AK95" s="106"/>
      <c r="AL95" s="106"/>
      <c r="AM95" s="105"/>
      <c r="AN95" s="106"/>
      <c r="AO95" s="106"/>
      <c r="AP95" s="106"/>
      <c r="AQ95" s="106"/>
      <c r="AR95" s="209"/>
      <c r="AS95" s="83">
        <v>44.091030320000002</v>
      </c>
      <c r="AT95" s="83">
        <f>H95/D95/6*7</f>
        <v>46.108537235624723</v>
      </c>
      <c r="AU95" s="27"/>
    </row>
    <row r="96" spans="1:47" ht="15" hidden="1" customHeight="1">
      <c r="A96" s="197" t="s">
        <v>167</v>
      </c>
      <c r="B96" s="17"/>
      <c r="C96" s="17"/>
      <c r="D96" s="18"/>
      <c r="E96" s="18"/>
      <c r="F96" s="18"/>
      <c r="G96" s="18"/>
      <c r="H96" s="17"/>
      <c r="I96" s="17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88"/>
      <c r="AS96" s="84"/>
      <c r="AT96" s="84"/>
    </row>
    <row r="97" spans="1:48" ht="15" hidden="1" customHeight="1">
      <c r="A97" s="197" t="s">
        <v>167</v>
      </c>
      <c r="B97" s="74" t="s">
        <v>110</v>
      </c>
      <c r="C97" s="1"/>
      <c r="D97" s="2">
        <f>SUM(D92:D94)</f>
        <v>5185289</v>
      </c>
      <c r="E97" s="2">
        <f>SUM(E92)</f>
        <v>725698</v>
      </c>
      <c r="F97" s="2"/>
      <c r="G97" s="2"/>
      <c r="H97" s="3"/>
      <c r="I97" s="3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8"/>
      <c r="AE97" s="178"/>
      <c r="AF97" s="177"/>
      <c r="AG97" s="30"/>
      <c r="AH97" s="210"/>
      <c r="AI97" s="3">
        <f>SUMIF(AI57:AI91,"&lt;&gt;#DIV/0!")</f>
        <v>1067997.1034615969</v>
      </c>
      <c r="AJ97" s="30"/>
      <c r="AK97" s="3">
        <f>SUMIF(AK57:AK91,"&lt;&gt;#DIV/0!")</f>
        <v>356929.23103765678</v>
      </c>
      <c r="AL97" s="1"/>
      <c r="AM97" s="1"/>
      <c r="AN97" s="3">
        <f>SUMIF(AN57:AN91, "&lt;&gt;#DIV/0!")</f>
        <v>1303620.1768810004</v>
      </c>
      <c r="AO97" s="1"/>
      <c r="AP97" s="3">
        <f>SUMIF(AP57:AP91, "&lt;&gt;#DIV/0!")</f>
        <v>377649.50308819144</v>
      </c>
      <c r="AQ97" s="1"/>
      <c r="AR97" s="211"/>
      <c r="AS97" s="85"/>
      <c r="AT97" s="85"/>
      <c r="AU97" s="11"/>
    </row>
    <row r="98" spans="1:48" ht="15" hidden="1" customHeight="1">
      <c r="A98" s="197" t="s">
        <v>167</v>
      </c>
    </row>
    <row r="99" spans="1:48" ht="15" hidden="1" customHeight="1">
      <c r="A99" s="197" t="s">
        <v>167</v>
      </c>
    </row>
    <row r="100" spans="1:48" ht="15" hidden="1" customHeight="1">
      <c r="A100" s="197" t="s">
        <v>175</v>
      </c>
      <c r="B100" s="55" t="s">
        <v>113</v>
      </c>
      <c r="C100" s="19"/>
      <c r="D100" s="47"/>
      <c r="E100" s="47"/>
      <c r="F100" s="47"/>
      <c r="G100" s="47"/>
      <c r="H100" s="60"/>
      <c r="I100" s="59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59"/>
      <c r="AI100" s="249" t="s">
        <v>115</v>
      </c>
      <c r="AJ100" s="250"/>
      <c r="AK100" s="250"/>
      <c r="AL100" s="250"/>
      <c r="AM100" s="250"/>
      <c r="AN100" s="250"/>
      <c r="AO100" s="251"/>
      <c r="AP100" s="56"/>
      <c r="AQ100" s="56"/>
      <c r="AS100" s="77"/>
      <c r="AT100" s="77"/>
    </row>
    <row r="101" spans="1:48" ht="43.5" hidden="1">
      <c r="A101" s="197" t="s">
        <v>175</v>
      </c>
      <c r="B101" s="57" t="s">
        <v>175</v>
      </c>
      <c r="C101" s="57" t="s">
        <v>116</v>
      </c>
      <c r="D101" s="51" t="s">
        <v>117</v>
      </c>
      <c r="E101" s="51" t="s">
        <v>118</v>
      </c>
      <c r="F101" s="51" t="s">
        <v>119</v>
      </c>
      <c r="G101" s="51" t="s">
        <v>120</v>
      </c>
      <c r="H101" s="50" t="s">
        <v>121</v>
      </c>
      <c r="I101" s="50" t="s">
        <v>122</v>
      </c>
      <c r="J101" s="51" t="s">
        <v>123</v>
      </c>
      <c r="K101" s="51" t="s">
        <v>124</v>
      </c>
      <c r="L101" s="51" t="s">
        <v>125</v>
      </c>
      <c r="M101" s="51" t="s">
        <v>126</v>
      </c>
      <c r="N101" s="51" t="s">
        <v>127</v>
      </c>
      <c r="O101" s="51" t="s">
        <v>128</v>
      </c>
      <c r="P101" s="51" t="s">
        <v>129</v>
      </c>
      <c r="Q101" s="51" t="s">
        <v>130</v>
      </c>
      <c r="R101" s="51" t="s">
        <v>131</v>
      </c>
      <c r="S101" s="51" t="s">
        <v>132</v>
      </c>
      <c r="T101" s="51" t="s">
        <v>133</v>
      </c>
      <c r="U101" s="51" t="s">
        <v>134</v>
      </c>
      <c r="V101" s="51" t="s">
        <v>135</v>
      </c>
      <c r="W101" s="51" t="s">
        <v>136</v>
      </c>
      <c r="X101" s="51" t="s">
        <v>137</v>
      </c>
      <c r="Y101" s="51" t="s">
        <v>138</v>
      </c>
      <c r="Z101" s="51" t="s">
        <v>139</v>
      </c>
      <c r="AA101" s="51" t="s">
        <v>140</v>
      </c>
      <c r="AB101" s="51" t="s">
        <v>141</v>
      </c>
      <c r="AC101" s="51" t="s">
        <v>142</v>
      </c>
      <c r="AD101" s="51" t="s">
        <v>143</v>
      </c>
      <c r="AE101" s="51" t="s">
        <v>144</v>
      </c>
      <c r="AF101" s="51" t="s">
        <v>145</v>
      </c>
      <c r="AG101" s="51" t="s">
        <v>146</v>
      </c>
      <c r="AH101" s="6"/>
      <c r="AI101" s="51" t="s">
        <v>147</v>
      </c>
      <c r="AJ101" s="51" t="s">
        <v>148</v>
      </c>
      <c r="AK101" s="51" t="s">
        <v>149</v>
      </c>
      <c r="AL101" s="51" t="s">
        <v>150</v>
      </c>
      <c r="AM101" s="13"/>
      <c r="AN101" s="51" t="s">
        <v>151</v>
      </c>
      <c r="AO101" s="51" t="s">
        <v>152</v>
      </c>
      <c r="AP101" s="51" t="s">
        <v>153</v>
      </c>
      <c r="AQ101" s="51" t="s">
        <v>154</v>
      </c>
      <c r="AR101" s="51" t="s">
        <v>155</v>
      </c>
      <c r="AS101" s="75" t="s">
        <v>156</v>
      </c>
      <c r="AT101" s="75" t="s">
        <v>157</v>
      </c>
      <c r="AU101" s="6"/>
    </row>
    <row r="102" spans="1:48" ht="15" hidden="1" customHeight="1">
      <c r="A102" s="197" t="s">
        <v>175</v>
      </c>
      <c r="B102" s="89">
        <v>5</v>
      </c>
      <c r="C102" s="48" t="s">
        <v>30</v>
      </c>
      <c r="D102" s="61">
        <v>101568</v>
      </c>
      <c r="E102" s="61">
        <v>43026</v>
      </c>
      <c r="F102" s="61">
        <v>91554</v>
      </c>
      <c r="G102" s="61">
        <v>935394</v>
      </c>
      <c r="H102" s="62">
        <v>4010573.64</v>
      </c>
      <c r="I102" s="62">
        <v>5247530.71</v>
      </c>
      <c r="J102" s="122">
        <v>1214854</v>
      </c>
      <c r="K102" s="122">
        <v>167091</v>
      </c>
      <c r="L102" s="122">
        <v>840720</v>
      </c>
      <c r="M102" s="122">
        <v>201262</v>
      </c>
      <c r="N102" s="122">
        <v>29236</v>
      </c>
      <c r="O102" s="122">
        <v>157788</v>
      </c>
      <c r="P102" s="122">
        <v>57955</v>
      </c>
      <c r="Q102" s="122">
        <v>73940</v>
      </c>
      <c r="R102" s="122">
        <v>4748</v>
      </c>
      <c r="S102" s="122">
        <v>26009</v>
      </c>
      <c r="T102" s="172">
        <f>H102/D102</f>
        <v>39.486586720226846</v>
      </c>
      <c r="U102" s="172">
        <f>I102/D102</f>
        <v>51.665196813957152</v>
      </c>
      <c r="V102" s="125">
        <f>J102/D102</f>
        <v>11.960991650913673</v>
      </c>
      <c r="W102" s="125">
        <f>K102/D102</f>
        <v>1.6451146030245747</v>
      </c>
      <c r="X102" s="125">
        <f>L102/D102</f>
        <v>8.2774102079395089</v>
      </c>
      <c r="Y102" s="125">
        <f>M102/D102</f>
        <v>1.981549306868305</v>
      </c>
      <c r="Z102" s="125">
        <f>O102/D102</f>
        <v>1.5535207939508506</v>
      </c>
      <c r="AA102" s="125">
        <f>P102/D102</f>
        <v>0.57060294580970383</v>
      </c>
      <c r="AB102" s="125">
        <f>Q102/D102</f>
        <v>0.72798519218651547</v>
      </c>
      <c r="AC102" s="125">
        <f>R102/D102</f>
        <v>4.6747006931316948E-2</v>
      </c>
      <c r="AD102" s="125">
        <f>F102/D102</f>
        <v>0.90140595463137996</v>
      </c>
      <c r="AE102" s="172">
        <f>H102/E102</f>
        <v>93.212793194812448</v>
      </c>
      <c r="AF102" s="172">
        <f>I102/E102</f>
        <v>121.96185353042347</v>
      </c>
      <c r="AG102" s="63">
        <f>G102/D102</f>
        <v>9.2095344990548202</v>
      </c>
      <c r="AH102" s="107"/>
      <c r="AI102" s="64">
        <f>(T102-T105)*D102</f>
        <v>786.80371034618747</v>
      </c>
      <c r="AJ102" s="65">
        <f>(T102-T105)/T105</f>
        <v>1.9622083229597177E-4</v>
      </c>
      <c r="AK102" s="64">
        <f>(AE102-AE105)*E102</f>
        <v>-43531.026938459923</v>
      </c>
      <c r="AL102" s="65">
        <f>(AE102-AE105)/AE105</f>
        <v>-1.0737519258804253E-2</v>
      </c>
      <c r="AM102" s="108"/>
      <c r="AN102" s="64">
        <f>(U102-U105)*D102</f>
        <v>25599.027652661938</v>
      </c>
      <c r="AO102" s="65">
        <f>(U102-U105)/U105</f>
        <v>4.9022142015375395E-3</v>
      </c>
      <c r="AP102" s="64">
        <f>(AF102-AF105)*E102</f>
        <v>-32115.931622342072</v>
      </c>
      <c r="AQ102" s="65">
        <f>(AF102-AF105)/AF105</f>
        <v>-6.0829699035451759E-3</v>
      </c>
      <c r="AR102" s="203">
        <f>AD102/AD105-1</f>
        <v>6.8808123112356068E-3</v>
      </c>
      <c r="AS102" s="78">
        <v>42.114048570000001</v>
      </c>
      <c r="AT102" s="80">
        <f>H102/D102/6*7</f>
        <v>46.067684506931322</v>
      </c>
      <c r="AU102" s="17"/>
      <c r="AV102" s="17"/>
    </row>
    <row r="103" spans="1:48" hidden="1">
      <c r="A103" s="197" t="s">
        <v>175</v>
      </c>
      <c r="B103" s="52"/>
      <c r="C103" s="53" t="s">
        <v>31</v>
      </c>
      <c r="D103" s="70">
        <v>101174</v>
      </c>
      <c r="E103" s="70">
        <v>42936</v>
      </c>
      <c r="F103" s="70">
        <v>90985</v>
      </c>
      <c r="G103" s="70">
        <v>932560</v>
      </c>
      <c r="H103" s="71">
        <v>4011528.23</v>
      </c>
      <c r="I103" s="71">
        <v>5216013.33</v>
      </c>
      <c r="J103" s="122">
        <v>1165881</v>
      </c>
      <c r="K103" s="122">
        <v>169178</v>
      </c>
      <c r="L103" s="122">
        <v>802833</v>
      </c>
      <c r="M103" s="122">
        <v>188220</v>
      </c>
      <c r="N103" s="122">
        <v>29136</v>
      </c>
      <c r="O103" s="122">
        <v>153899</v>
      </c>
      <c r="P103" s="122">
        <v>55492</v>
      </c>
      <c r="Q103" s="122">
        <v>72180</v>
      </c>
      <c r="R103" s="122">
        <v>4790</v>
      </c>
      <c r="S103" s="122">
        <v>25920</v>
      </c>
      <c r="T103" s="172">
        <f>H103/D103</f>
        <v>39.649793721707155</v>
      </c>
      <c r="U103" s="173">
        <f>I103/D103</f>
        <v>51.554879020301662</v>
      </c>
      <c r="V103" s="125">
        <f>J103/D103</f>
        <v>11.523523830233064</v>
      </c>
      <c r="W103" s="125">
        <f>K103/D103</f>
        <v>1.6721489710795263</v>
      </c>
      <c r="X103" s="125">
        <f>L103/D103</f>
        <v>7.9351710913871152</v>
      </c>
      <c r="Y103" s="125">
        <f>M103/D103</f>
        <v>1.8603593808686025</v>
      </c>
      <c r="Z103" s="125">
        <f>O103/D103</f>
        <v>1.5211319113606263</v>
      </c>
      <c r="AA103" s="125">
        <f>P103/D103</f>
        <v>0.54848083499713363</v>
      </c>
      <c r="AB103" s="125">
        <f>Q103/D103</f>
        <v>0.71342439757249887</v>
      </c>
      <c r="AC103" s="125">
        <f>R103/D103</f>
        <v>4.7344179334611658E-2</v>
      </c>
      <c r="AD103" s="164">
        <f>F103/D103</f>
        <v>0.89929230830055151</v>
      </c>
      <c r="AE103" s="173">
        <f t="shared" ref="AE103" si="40">H103/E103</f>
        <v>93.43041340599963</v>
      </c>
      <c r="AF103" s="173">
        <f t="shared" ref="AF103" si="41">I103/E103</f>
        <v>121.48344815539407</v>
      </c>
      <c r="AG103" s="69">
        <f>G103/D103</f>
        <v>9.2173878664479023</v>
      </c>
      <c r="AH103" s="32"/>
      <c r="AI103" s="64">
        <f>(T103-T105)*D103</f>
        <v>17296.056729191339</v>
      </c>
      <c r="AJ103" s="65">
        <f>(T103-T105)/T105</f>
        <v>4.3302582270844546E-3</v>
      </c>
      <c r="AK103" s="64">
        <f>(AE103-AE105)*E103</f>
        <v>-34096.229156550165</v>
      </c>
      <c r="AL103" s="65">
        <f>(AE103-AE105)/AE105</f>
        <v>-8.4279273819841145E-3</v>
      </c>
      <c r="AM103" s="24"/>
      <c r="AN103" s="64">
        <f>(U103-U105)*D103</f>
        <v>14338.432100961456</v>
      </c>
      <c r="AO103" s="65">
        <f>(U103-U105)/U105</f>
        <v>2.7565029307680803E-3</v>
      </c>
      <c r="AP103" s="64">
        <f>(AF103-AF105)*E103</f>
        <v>-52589.566032559174</v>
      </c>
      <c r="AQ103" s="65">
        <f>(AF103-AF105)/AF105</f>
        <v>-9.9816909853200249E-3</v>
      </c>
      <c r="AR103" s="203">
        <f>AD103/AD105-1</f>
        <v>4.5198450649148736E-3</v>
      </c>
      <c r="AS103" s="80">
        <v>42.088304610000002</v>
      </c>
      <c r="AT103" s="80">
        <f>H103/D103/6*7</f>
        <v>46.25809267532501</v>
      </c>
    </row>
    <row r="104" spans="1:48" ht="15" hidden="1" customHeight="1">
      <c r="A104" s="197" t="s">
        <v>175</v>
      </c>
      <c r="B104" s="52"/>
      <c r="C104" s="53" t="s">
        <v>32</v>
      </c>
      <c r="D104" s="70">
        <v>101500</v>
      </c>
      <c r="E104" s="70">
        <v>43371</v>
      </c>
      <c r="F104" s="70">
        <v>92127</v>
      </c>
      <c r="G104" s="70">
        <v>942827</v>
      </c>
      <c r="H104" s="71">
        <v>4052147.37</v>
      </c>
      <c r="I104" s="71">
        <v>5287877.96</v>
      </c>
      <c r="J104" s="122">
        <v>1206017</v>
      </c>
      <c r="K104" s="122">
        <v>175280</v>
      </c>
      <c r="L104" s="122">
        <v>827708</v>
      </c>
      <c r="M104" s="122">
        <v>197161</v>
      </c>
      <c r="N104" s="122">
        <v>29519</v>
      </c>
      <c r="O104" s="122">
        <v>157078</v>
      </c>
      <c r="P104" s="122">
        <v>57099</v>
      </c>
      <c r="Q104" s="122">
        <v>73568</v>
      </c>
      <c r="R104" s="122">
        <v>4865</v>
      </c>
      <c r="S104" s="122">
        <v>26058</v>
      </c>
      <c r="T104" s="172">
        <f>H104/D104</f>
        <v>39.922634187192116</v>
      </c>
      <c r="U104" s="173">
        <f>I104/D104</f>
        <v>52.097319802955667</v>
      </c>
      <c r="V104" s="125">
        <f>J104/D104</f>
        <v>11.881940886699507</v>
      </c>
      <c r="W104" s="125">
        <f>K104/D104</f>
        <v>1.7268965517241379</v>
      </c>
      <c r="X104" s="125">
        <f>L104/D104</f>
        <v>8.1547586206896554</v>
      </c>
      <c r="Y104" s="125">
        <f>M104/D104</f>
        <v>1.942472906403941</v>
      </c>
      <c r="Z104" s="125">
        <f>O104/D104</f>
        <v>1.5475665024630543</v>
      </c>
      <c r="AA104" s="125">
        <f>P104/D104</f>
        <v>0.56255172413793109</v>
      </c>
      <c r="AB104" s="125">
        <f>Q104/D104</f>
        <v>0.72480788177339905</v>
      </c>
      <c r="AC104" s="125">
        <f>R104/D104</f>
        <v>4.7931034482758622E-2</v>
      </c>
      <c r="AD104" s="164">
        <f>F104/D104</f>
        <v>0.90765517241379312</v>
      </c>
      <c r="AE104" s="173">
        <f t="shared" ref="AE104:AE105" si="42">H104/E104</f>
        <v>93.429881026492353</v>
      </c>
      <c r="AF104" s="173">
        <f t="shared" ref="AF104:AF105" si="43">I104/E104</f>
        <v>121.92197459131678</v>
      </c>
      <c r="AG104" s="69">
        <f>G104/D104</f>
        <v>9.2889359605911324</v>
      </c>
      <c r="AH104" s="32"/>
      <c r="AI104" s="64">
        <f>(T104-T105)*D104</f>
        <v>45045.094840501813</v>
      </c>
      <c r="AJ104" s="65">
        <f>(T104-T105)/T105</f>
        <v>1.1241313983858534E-2</v>
      </c>
      <c r="AK104" s="64">
        <f>(AE104-AE105)*E104</f>
        <v>-34464.76010244897</v>
      </c>
      <c r="AL104" s="65">
        <f>(AE104-AE105)/AE105</f>
        <v>-8.4335774977462707E-3</v>
      </c>
      <c r="AM104" s="24"/>
      <c r="AN104" s="64">
        <f>(U104-U105)*D104</f>
        <v>69442.372430541145</v>
      </c>
      <c r="AO104" s="65">
        <f>(U104-U105)/U105</f>
        <v>1.330712457119446E-2</v>
      </c>
      <c r="AP104" s="64">
        <f>(AF104-AF105)*E104</f>
        <v>-34103.039716510866</v>
      </c>
      <c r="AQ104" s="65">
        <f>(AF104-AF105)/AF105</f>
        <v>-6.4079596898837955E-3</v>
      </c>
      <c r="AR104" s="203">
        <f>AD104/AD105-1</f>
        <v>1.3861260404280706E-2</v>
      </c>
      <c r="AS104" s="80">
        <v>42.220855489999998</v>
      </c>
      <c r="AT104" s="80">
        <f>H104/D104/6*7</f>
        <v>46.576406551724141</v>
      </c>
    </row>
    <row r="105" spans="1:48" ht="15" hidden="1" customHeight="1">
      <c r="A105" s="197" t="s">
        <v>175</v>
      </c>
      <c r="B105" s="90"/>
      <c r="C105" s="49" t="s">
        <v>33</v>
      </c>
      <c r="D105" s="66">
        <v>34013</v>
      </c>
      <c r="E105" s="66">
        <v>14251</v>
      </c>
      <c r="F105" s="66">
        <v>30450</v>
      </c>
      <c r="G105" s="66">
        <v>314353</v>
      </c>
      <c r="H105" s="67">
        <v>1342793.79</v>
      </c>
      <c r="I105" s="67">
        <v>1748715.76</v>
      </c>
      <c r="J105" s="132">
        <v>411688</v>
      </c>
      <c r="K105" s="132">
        <v>57942</v>
      </c>
      <c r="L105" s="132">
        <v>282421</v>
      </c>
      <c r="M105" s="132">
        <v>69306</v>
      </c>
      <c r="N105" s="132">
        <v>9744</v>
      </c>
      <c r="O105" s="132">
        <v>52406</v>
      </c>
      <c r="P105" s="132">
        <v>19220</v>
      </c>
      <c r="Q105" s="132">
        <v>24449</v>
      </c>
      <c r="R105" s="132">
        <v>1628</v>
      </c>
      <c r="S105" s="132">
        <v>8679</v>
      </c>
      <c r="T105" s="174">
        <f>H105/D105</f>
        <v>39.47884014935466</v>
      </c>
      <c r="U105" s="174">
        <f>I105/D105</f>
        <v>51.413158498221271</v>
      </c>
      <c r="V105" s="135">
        <f>J105/D105</f>
        <v>12.103842648399141</v>
      </c>
      <c r="W105" s="135">
        <f>K105/D105</f>
        <v>1.7035251227471848</v>
      </c>
      <c r="X105" s="135">
        <f>L105/D105</f>
        <v>8.3033251991885457</v>
      </c>
      <c r="Y105" s="135">
        <f>M105/D105</f>
        <v>2.0376326698615235</v>
      </c>
      <c r="Z105" s="135">
        <f>O105/D105</f>
        <v>1.5407638255960956</v>
      </c>
      <c r="AA105" s="135">
        <f>P105/D105</f>
        <v>0.56507805838943936</v>
      </c>
      <c r="AB105" s="135">
        <f>Q105/D105</f>
        <v>0.71881339487842888</v>
      </c>
      <c r="AC105" s="135">
        <f>R105/D105</f>
        <v>4.786405198012525E-2</v>
      </c>
      <c r="AD105" s="135">
        <f>F105/D105</f>
        <v>0.89524593537764974</v>
      </c>
      <c r="AE105" s="174">
        <f t="shared" si="42"/>
        <v>94.224530910111568</v>
      </c>
      <c r="AF105" s="174">
        <f t="shared" si="43"/>
        <v>122.70828433092414</v>
      </c>
      <c r="AG105" s="68">
        <f>G105/D105</f>
        <v>9.2421427101402411</v>
      </c>
      <c r="AH105" s="8"/>
      <c r="AI105" s="49"/>
      <c r="AJ105" s="49"/>
      <c r="AK105" s="49"/>
      <c r="AL105" s="49"/>
      <c r="AN105" s="49"/>
      <c r="AO105" s="49"/>
      <c r="AP105" s="49"/>
      <c r="AQ105" s="49"/>
      <c r="AR105" s="204"/>
      <c r="AS105" s="79">
        <v>42.494513320000003</v>
      </c>
      <c r="AT105" s="79">
        <f>H105/D105/6*7</f>
        <v>46.058646840913767</v>
      </c>
    </row>
    <row r="106" spans="1:48" ht="15" hidden="1" customHeight="1">
      <c r="A106" s="197" t="s">
        <v>175</v>
      </c>
      <c r="B106" s="58"/>
      <c r="D106" s="9"/>
      <c r="E106" s="9"/>
      <c r="F106" s="9"/>
      <c r="G106" s="9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V106" s="118"/>
      <c r="W106" s="118"/>
      <c r="X106" s="118"/>
      <c r="Y106" s="118"/>
      <c r="Z106" s="118"/>
      <c r="AA106" s="118"/>
      <c r="AB106" s="118"/>
      <c r="AC106" s="118"/>
      <c r="AD106" s="168"/>
      <c r="AE106" s="173"/>
      <c r="AG106" s="72"/>
      <c r="AR106" s="9"/>
      <c r="AS106" s="81"/>
      <c r="AT106" s="103"/>
    </row>
    <row r="107" spans="1:48" ht="15" hidden="1" customHeight="1">
      <c r="A107" s="197" t="s">
        <v>175</v>
      </c>
      <c r="B107" s="90">
        <v>17</v>
      </c>
      <c r="C107" s="53" t="s">
        <v>30</v>
      </c>
      <c r="D107" s="70">
        <v>252053</v>
      </c>
      <c r="E107" s="70">
        <v>104878</v>
      </c>
      <c r="F107" s="70">
        <v>214958</v>
      </c>
      <c r="G107" s="70">
        <v>2347629</v>
      </c>
      <c r="H107" s="71">
        <v>9225378.2300000004</v>
      </c>
      <c r="I107" s="71">
        <v>12506155.6</v>
      </c>
      <c r="J107" s="122">
        <v>2543489</v>
      </c>
      <c r="K107" s="122">
        <v>282509</v>
      </c>
      <c r="L107" s="122">
        <v>1864134</v>
      </c>
      <c r="M107" s="122">
        <v>382232</v>
      </c>
      <c r="N107" s="122">
        <v>79958</v>
      </c>
      <c r="O107" s="122">
        <v>357288</v>
      </c>
      <c r="P107" s="122">
        <v>113305</v>
      </c>
      <c r="Q107" s="122">
        <v>180622</v>
      </c>
      <c r="R107" s="122">
        <v>9211</v>
      </c>
      <c r="S107" s="122">
        <v>68814</v>
      </c>
      <c r="T107" s="173">
        <f>H107/D107</f>
        <v>36.600945951843464</v>
      </c>
      <c r="U107" s="173">
        <f>I107/D107</f>
        <v>49.617166230911749</v>
      </c>
      <c r="V107" s="125">
        <f>J107/D107</f>
        <v>10.091087985463375</v>
      </c>
      <c r="W107" s="125">
        <f>K107/D107</f>
        <v>1.1208317298345982</v>
      </c>
      <c r="X107" s="125">
        <f>L107/D107</f>
        <v>7.3958016766315025</v>
      </c>
      <c r="Y107" s="125">
        <f>M107/D107</f>
        <v>1.5164747096840743</v>
      </c>
      <c r="Z107" s="125">
        <f>O107/D107</f>
        <v>1.4175113964126593</v>
      </c>
      <c r="AA107" s="125">
        <f>P107/D107</f>
        <v>0.44952847218640524</v>
      </c>
      <c r="AB107" s="125">
        <f>Q107/D107</f>
        <v>0.71660325407751546</v>
      </c>
      <c r="AC107" s="125">
        <f>R107/D107</f>
        <v>3.654390148103772E-2</v>
      </c>
      <c r="AD107" s="164">
        <f>F107/D107</f>
        <v>0.85282857176863591</v>
      </c>
      <c r="AE107" s="173">
        <f t="shared" ref="AE107:AE110" si="44">H107/E107</f>
        <v>87.962949617650992</v>
      </c>
      <c r="AF107" s="173">
        <f t="shared" ref="AF107:AF110" si="45">I107/E107</f>
        <v>119.24479490455576</v>
      </c>
      <c r="AG107" s="69">
        <f>G107/D107</f>
        <v>9.314029192273054</v>
      </c>
      <c r="AH107" s="32"/>
      <c r="AI107" s="64">
        <f>(T107-T110)*D107</f>
        <v>44073.812116878529</v>
      </c>
      <c r="AJ107" s="65">
        <f>(T107-T110)/T110</f>
        <v>4.8003867545261467E-3</v>
      </c>
      <c r="AK107" s="64">
        <f>(AE107-AE110)*E107</f>
        <v>51005.755276223659</v>
      </c>
      <c r="AL107" s="65">
        <f>(AE107-AE110)/AE110</f>
        <v>5.5595906332284971E-3</v>
      </c>
      <c r="AM107" s="24"/>
      <c r="AN107" s="64">
        <f>(U107-U110)*D107</f>
        <v>41050.02984269373</v>
      </c>
      <c r="AO107" s="65">
        <f>(U107-U110)/U110</f>
        <v>3.293195521823061E-3</v>
      </c>
      <c r="AP107" s="64">
        <f>(AF107-AF110)*E107</f>
        <v>50461.263732210369</v>
      </c>
      <c r="AQ107" s="65">
        <f>(AF107-AF110)/AF110</f>
        <v>4.0512606017699153E-3</v>
      </c>
      <c r="AR107" s="203">
        <f>AD107/AD110-1</f>
        <v>2.0679421663827302E-3</v>
      </c>
      <c r="AS107" s="80">
        <v>40.602323890000001</v>
      </c>
      <c r="AT107" s="80">
        <f>H107/D107/6*7</f>
        <v>42.70110361048404</v>
      </c>
    </row>
    <row r="108" spans="1:48" hidden="1">
      <c r="A108" s="197" t="s">
        <v>175</v>
      </c>
      <c r="B108" s="52"/>
      <c r="C108" s="53" t="s">
        <v>31</v>
      </c>
      <c r="D108" s="70">
        <v>252883</v>
      </c>
      <c r="E108" s="70">
        <v>105607</v>
      </c>
      <c r="F108" s="70">
        <v>215937</v>
      </c>
      <c r="G108" s="70">
        <v>2360174</v>
      </c>
      <c r="H108" s="71">
        <v>9268807.6500000004</v>
      </c>
      <c r="I108" s="71">
        <v>12548873.18</v>
      </c>
      <c r="J108" s="122">
        <v>2590057</v>
      </c>
      <c r="K108" s="122">
        <v>300436</v>
      </c>
      <c r="L108" s="122">
        <v>1888806</v>
      </c>
      <c r="M108" s="122">
        <v>385946</v>
      </c>
      <c r="N108" s="122">
        <v>80739</v>
      </c>
      <c r="O108" s="122">
        <v>357543</v>
      </c>
      <c r="P108" s="122">
        <v>111580</v>
      </c>
      <c r="Q108" s="122">
        <v>181549</v>
      </c>
      <c r="R108" s="122">
        <v>8991</v>
      </c>
      <c r="S108" s="122">
        <v>69394</v>
      </c>
      <c r="T108" s="172">
        <f>H108/D108</f>
        <v>36.652553354713447</v>
      </c>
      <c r="U108" s="173">
        <f>I108/D108</f>
        <v>49.623237544635266</v>
      </c>
      <c r="V108" s="125">
        <f>J108/D108</f>
        <v>10.242115919219559</v>
      </c>
      <c r="W108" s="125">
        <f>K108/D108</f>
        <v>1.1880434825591282</v>
      </c>
      <c r="X108" s="125">
        <f>L108/D108</f>
        <v>7.4690904489427918</v>
      </c>
      <c r="Y108" s="125">
        <f>M108/D108</f>
        <v>1.5261840455862987</v>
      </c>
      <c r="Z108" s="125">
        <f>O108/D108</f>
        <v>1.4138672824982303</v>
      </c>
      <c r="AA108" s="125">
        <f>P108/D108</f>
        <v>0.4412317158527857</v>
      </c>
      <c r="AB108" s="125">
        <f>Q108/D108</f>
        <v>0.7179169813708316</v>
      </c>
      <c r="AC108" s="125">
        <f>R108/D108</f>
        <v>3.5553991371503821E-2</v>
      </c>
      <c r="AD108" s="164">
        <f>F108/D108</f>
        <v>0.85390081579228339</v>
      </c>
      <c r="AE108" s="173">
        <f t="shared" si="44"/>
        <v>87.766981828856046</v>
      </c>
      <c r="AF108" s="173">
        <f t="shared" si="45"/>
        <v>118.82614959235656</v>
      </c>
      <c r="AG108" s="69">
        <f>G108/D108</f>
        <v>9.3330670705425032</v>
      </c>
      <c r="AH108" s="32"/>
      <c r="AI108" s="64">
        <f>(T108-T110)*D108</f>
        <v>57269.580199055796</v>
      </c>
      <c r="AJ108" s="65">
        <f>(T108-T110)/T110</f>
        <v>6.2171571962350205E-3</v>
      </c>
      <c r="AK108" s="64">
        <f>(AE108-AE110)*E108</f>
        <v>30664.722616241041</v>
      </c>
      <c r="AL108" s="65">
        <f>(AE108-AE110)/AE110</f>
        <v>3.3193600550760569E-3</v>
      </c>
      <c r="AM108" s="24"/>
      <c r="AN108" s="64">
        <f>(U108-U110)*D108</f>
        <v>42720.537904528566</v>
      </c>
      <c r="AO108" s="65">
        <f>(U108-U110)/U110</f>
        <v>3.4159616572031954E-3</v>
      </c>
      <c r="AP108" s="64">
        <f>(AF108-AF110)*E108</f>
        <v>6600.1411335793155</v>
      </c>
      <c r="AQ108" s="65">
        <f>(AF108-AF110)/AF110</f>
        <v>5.2623165778057735E-4</v>
      </c>
      <c r="AR108" s="203">
        <f>AD108/AD110-1</f>
        <v>3.3278218161092443E-3</v>
      </c>
      <c r="AS108" s="80">
        <v>40.73657051</v>
      </c>
      <c r="AT108" s="80">
        <f>H108/D108/6*7</f>
        <v>42.761312247165684</v>
      </c>
    </row>
    <row r="109" spans="1:48" ht="15" hidden="1" customHeight="1">
      <c r="A109" s="197" t="s">
        <v>175</v>
      </c>
      <c r="B109" s="52"/>
      <c r="C109" s="53" t="s">
        <v>32</v>
      </c>
      <c r="D109" s="70">
        <v>253695</v>
      </c>
      <c r="E109" s="70">
        <v>106377</v>
      </c>
      <c r="F109" s="70">
        <v>217818</v>
      </c>
      <c r="G109" s="70">
        <v>2383149</v>
      </c>
      <c r="H109" s="71">
        <v>9368922.9399999995</v>
      </c>
      <c r="I109" s="71">
        <v>12701818.92</v>
      </c>
      <c r="J109" s="122">
        <v>2576253</v>
      </c>
      <c r="K109" s="122">
        <v>299181</v>
      </c>
      <c r="L109" s="122">
        <v>1877136</v>
      </c>
      <c r="M109" s="122">
        <v>384889</v>
      </c>
      <c r="N109" s="122">
        <v>81377</v>
      </c>
      <c r="O109" s="122">
        <v>361907</v>
      </c>
      <c r="P109" s="122">
        <v>112928</v>
      </c>
      <c r="Q109" s="122">
        <v>184185</v>
      </c>
      <c r="R109" s="122">
        <v>9234</v>
      </c>
      <c r="S109" s="122">
        <v>70060</v>
      </c>
      <c r="T109" s="172">
        <f>H109/D109</f>
        <v>36.929868306430947</v>
      </c>
      <c r="U109" s="173">
        <f>I109/D109</f>
        <v>50.06728126293384</v>
      </c>
      <c r="V109" s="125">
        <f>J109/D109</f>
        <v>10.154922249157453</v>
      </c>
      <c r="W109" s="125">
        <f>K109/D109</f>
        <v>1.179294034174895</v>
      </c>
      <c r="X109" s="125">
        <f>L109/D109</f>
        <v>7.3991840595991247</v>
      </c>
      <c r="Y109" s="125">
        <f>M109/D109</f>
        <v>1.5171327775478429</v>
      </c>
      <c r="Z109" s="125">
        <f>O109/D109</f>
        <v>1.4265436843453754</v>
      </c>
      <c r="AA109" s="125">
        <f>P109/D109</f>
        <v>0.44513293521748554</v>
      </c>
      <c r="AB109" s="125">
        <f>Q109/D109</f>
        <v>0.72600957843079283</v>
      </c>
      <c r="AC109" s="125">
        <f>R109/D109</f>
        <v>3.6398037012948622E-2</v>
      </c>
      <c r="AD109" s="164">
        <f>F109/D109</f>
        <v>0.85858215573818952</v>
      </c>
      <c r="AE109" s="173">
        <f t="shared" si="44"/>
        <v>88.072825328783466</v>
      </c>
      <c r="AF109" s="173">
        <f t="shared" si="45"/>
        <v>119.40380834202882</v>
      </c>
      <c r="AG109" s="69">
        <f>G109/D109</f>
        <v>9.3937562821498251</v>
      </c>
      <c r="AH109" s="32"/>
      <c r="AI109" s="64">
        <f>(T109-T110)*D109</f>
        <v>127806.8878408951</v>
      </c>
      <c r="AJ109" s="65">
        <f>(T109-T110)/T110</f>
        <v>1.3830243784356995E-2</v>
      </c>
      <c r="AK109" s="64">
        <f>(AE109-AE110)*E109</f>
        <v>63423.018722979461</v>
      </c>
      <c r="AL109" s="65">
        <f>(AE109-AE110)/AE110</f>
        <v>6.8156487302700177E-3</v>
      </c>
      <c r="AM109" s="24"/>
      <c r="AN109" s="64">
        <f>(U109-U110)*D109</f>
        <v>155509.38343008218</v>
      </c>
      <c r="AO109" s="65">
        <f>(U109-U110)/U110</f>
        <v>1.2394830764919694E-2</v>
      </c>
      <c r="AP109" s="64">
        <f>(AF109-AF110)*E109</f>
        <v>68097.868786604144</v>
      </c>
      <c r="AQ109" s="65">
        <f>(AF109-AF110)/AF110</f>
        <v>5.3901671970241682E-3</v>
      </c>
      <c r="AR109" s="203">
        <f>AD109/AD110-1</f>
        <v>8.828365350253442E-3</v>
      </c>
      <c r="AS109" s="80">
        <v>40.842588910000003</v>
      </c>
      <c r="AT109" s="80">
        <f>H109/D109/6*7</f>
        <v>43.084846357502776</v>
      </c>
    </row>
    <row r="110" spans="1:48" ht="15" hidden="1" customHeight="1">
      <c r="A110" s="197" t="s">
        <v>175</v>
      </c>
      <c r="B110" s="90"/>
      <c r="C110" s="49" t="s">
        <v>33</v>
      </c>
      <c r="D110" s="66">
        <v>84549</v>
      </c>
      <c r="E110" s="66">
        <v>35207</v>
      </c>
      <c r="F110" s="66">
        <v>71957</v>
      </c>
      <c r="G110" s="66">
        <v>786024</v>
      </c>
      <c r="H110" s="67">
        <v>3079789.2</v>
      </c>
      <c r="I110" s="67">
        <v>4181311.91</v>
      </c>
      <c r="J110" s="132">
        <v>862551</v>
      </c>
      <c r="K110" s="132">
        <v>98441</v>
      </c>
      <c r="L110" s="132">
        <v>627285</v>
      </c>
      <c r="M110" s="132">
        <v>131933</v>
      </c>
      <c r="N110" s="132">
        <v>26992</v>
      </c>
      <c r="O110" s="132">
        <v>119351</v>
      </c>
      <c r="P110" s="132">
        <v>37202</v>
      </c>
      <c r="Q110" s="132">
        <v>60857</v>
      </c>
      <c r="R110" s="132">
        <v>3263</v>
      </c>
      <c r="S110" s="132">
        <v>23198</v>
      </c>
      <c r="T110" s="174">
        <f>H110/D110</f>
        <v>36.426086647979282</v>
      </c>
      <c r="U110" s="174">
        <f>I110/D110</f>
        <v>49.454303539959078</v>
      </c>
      <c r="V110" s="135">
        <f>J110/D110</f>
        <v>10.201788312103041</v>
      </c>
      <c r="W110" s="135">
        <f>K110/D110</f>
        <v>1.1643070881973767</v>
      </c>
      <c r="X110" s="135">
        <f>L110/D110</f>
        <v>7.4191888727246926</v>
      </c>
      <c r="Y110" s="135">
        <f>M110/D110</f>
        <v>1.5604324119741215</v>
      </c>
      <c r="Z110" s="135">
        <f>O110/D110</f>
        <v>1.4116192976853659</v>
      </c>
      <c r="AA110" s="135">
        <f>P110/D110</f>
        <v>0.44000520408283955</v>
      </c>
      <c r="AB110" s="135">
        <f>Q110/D110</f>
        <v>0.71978379401293924</v>
      </c>
      <c r="AC110" s="135">
        <f>R110/D110</f>
        <v>3.8593005239565221E-2</v>
      </c>
      <c r="AD110" s="135">
        <f>F110/D110</f>
        <v>0.85106861110125487</v>
      </c>
      <c r="AE110" s="174">
        <f t="shared" si="44"/>
        <v>87.476615445792035</v>
      </c>
      <c r="AF110" s="174">
        <f t="shared" si="45"/>
        <v>118.76365239867073</v>
      </c>
      <c r="AG110" s="68">
        <f>G110/D110</f>
        <v>9.296668204236596</v>
      </c>
      <c r="AI110" s="49"/>
      <c r="AJ110" s="49"/>
      <c r="AK110" s="49"/>
      <c r="AL110" s="49"/>
      <c r="AN110" s="49"/>
      <c r="AO110" s="49"/>
      <c r="AP110" s="49"/>
      <c r="AQ110" s="49"/>
      <c r="AR110" s="204"/>
      <c r="AS110" s="79">
        <v>40.417127460000003</v>
      </c>
      <c r="AT110" s="79">
        <f>H110/D110/6*7</f>
        <v>42.497101089309162</v>
      </c>
    </row>
    <row r="111" spans="1:48" ht="15" hidden="1" customHeight="1">
      <c r="A111" s="197" t="s">
        <v>175</v>
      </c>
      <c r="B111" s="58"/>
      <c r="D111" s="9"/>
      <c r="E111" s="9"/>
      <c r="F111" s="9"/>
      <c r="G111" s="9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V111" s="118"/>
      <c r="W111" s="118"/>
      <c r="X111" s="118"/>
      <c r="Y111" s="118"/>
      <c r="Z111" s="118"/>
      <c r="AA111" s="118"/>
      <c r="AB111" s="118"/>
      <c r="AC111" s="118"/>
      <c r="AD111" s="168"/>
      <c r="AE111" s="173"/>
      <c r="AG111" s="72"/>
      <c r="AR111" s="9"/>
      <c r="AS111" s="81"/>
      <c r="AT111" s="103"/>
    </row>
    <row r="112" spans="1:48" ht="15" hidden="1" customHeight="1">
      <c r="A112" s="197" t="s">
        <v>175</v>
      </c>
      <c r="B112" s="90">
        <v>19</v>
      </c>
      <c r="C112" s="53" t="s">
        <v>30</v>
      </c>
      <c r="D112" s="70">
        <v>141553</v>
      </c>
      <c r="E112" s="70">
        <v>71763</v>
      </c>
      <c r="F112" s="70">
        <v>161863</v>
      </c>
      <c r="G112" s="70">
        <v>1630121</v>
      </c>
      <c r="H112" s="71">
        <v>6691658.1500000004</v>
      </c>
      <c r="I112" s="71">
        <v>8992787.5299999993</v>
      </c>
      <c r="J112" s="122">
        <v>2520418</v>
      </c>
      <c r="K112" s="122">
        <v>262270</v>
      </c>
      <c r="L112" s="122">
        <v>1831177</v>
      </c>
      <c r="M112" s="122">
        <v>416877</v>
      </c>
      <c r="N112" s="122">
        <v>53251</v>
      </c>
      <c r="O112" s="122">
        <v>342912</v>
      </c>
      <c r="P112" s="122">
        <v>119297</v>
      </c>
      <c r="Q112" s="122">
        <v>184256</v>
      </c>
      <c r="R112" s="122">
        <v>6070</v>
      </c>
      <c r="S112" s="122">
        <v>48743</v>
      </c>
      <c r="T112" s="173">
        <f>H112/D112</f>
        <v>47.273163761983149</v>
      </c>
      <c r="U112" s="173">
        <f>I112/D112</f>
        <v>63.529473271495476</v>
      </c>
      <c r="V112" s="125">
        <f>J112/D112</f>
        <v>17.805472155305786</v>
      </c>
      <c r="W112" s="125">
        <f>K112/D112</f>
        <v>1.8528042499982338</v>
      </c>
      <c r="X112" s="125">
        <f>L112/D112</f>
        <v>12.936334800392785</v>
      </c>
      <c r="Y112" s="125">
        <f>M112/D112</f>
        <v>2.9450241252393097</v>
      </c>
      <c r="Z112" s="125">
        <f>O112/D112</f>
        <v>2.4224989933099264</v>
      </c>
      <c r="AA112" s="125">
        <f>P112/D112</f>
        <v>0.84277267172013315</v>
      </c>
      <c r="AB112" s="125">
        <f>Q112/D112</f>
        <v>1.301674990992773</v>
      </c>
      <c r="AC112" s="125">
        <f>R112/D112</f>
        <v>4.2881464893008273E-2</v>
      </c>
      <c r="AD112" s="164">
        <f>F112/D112</f>
        <v>1.1434798273438218</v>
      </c>
      <c r="AE112" s="173">
        <f t="shared" ref="AE112:AE115" si="46">H112/E112</f>
        <v>93.246633362596327</v>
      </c>
      <c r="AF112" s="173">
        <f t="shared" ref="AF112:AF115" si="47">I112/E112</f>
        <v>125.31231316973927</v>
      </c>
      <c r="AG112" s="69">
        <f>G112/D112</f>
        <v>11.515976348081637</v>
      </c>
      <c r="AH112" s="32"/>
      <c r="AI112" s="64">
        <f>(T112-T115)*D112</f>
        <v>7590.4660323251692</v>
      </c>
      <c r="AJ112" s="65">
        <f>(T112-T115)/T115</f>
        <v>1.1356058004217357E-3</v>
      </c>
      <c r="AK112" s="64">
        <f>(AE112-AE115)*E112</f>
        <v>-34425.306421543683</v>
      </c>
      <c r="AL112" s="65">
        <f>(AE112-AE115)/AE115</f>
        <v>-5.1181800886929323E-3</v>
      </c>
      <c r="AM112" s="24"/>
      <c r="AN112" s="64">
        <f>(U112-U115)*D112</f>
        <v>-2919.6826484370276</v>
      </c>
      <c r="AO112" s="65">
        <f>(U112-U115)/U115</f>
        <v>-3.2456399251543013E-4</v>
      </c>
      <c r="AP112" s="64">
        <f>(AF112-AF115)*E112</f>
        <v>-59466.325378406655</v>
      </c>
      <c r="AQ112" s="65">
        <f>(AF112-AF115)/AF115</f>
        <v>-6.5692286505061584E-3</v>
      </c>
      <c r="AR112" s="203">
        <f>AD112/AD115-1</f>
        <v>-7.3045853403275185E-4</v>
      </c>
      <c r="AS112" s="80">
        <v>53.220604700000003</v>
      </c>
      <c r="AT112" s="80">
        <f>H112/D112/6*7</f>
        <v>55.152024388980337</v>
      </c>
    </row>
    <row r="113" spans="1:46" hidden="1">
      <c r="A113" s="197" t="s">
        <v>175</v>
      </c>
      <c r="B113" s="52"/>
      <c r="C113" s="53" t="s">
        <v>31</v>
      </c>
      <c r="D113" s="70">
        <v>141578</v>
      </c>
      <c r="E113" s="70">
        <v>71846</v>
      </c>
      <c r="F113" s="70">
        <v>163337</v>
      </c>
      <c r="G113" s="70">
        <v>1637224</v>
      </c>
      <c r="H113" s="71">
        <v>6721589.1299999999</v>
      </c>
      <c r="I113" s="71">
        <v>9037967.9199999999</v>
      </c>
      <c r="J113" s="122">
        <v>2561568</v>
      </c>
      <c r="K113" s="122">
        <v>278648</v>
      </c>
      <c r="L113" s="122">
        <v>1849746</v>
      </c>
      <c r="M113" s="122">
        <v>422883</v>
      </c>
      <c r="N113" s="122">
        <v>53610</v>
      </c>
      <c r="O113" s="122">
        <v>345745</v>
      </c>
      <c r="P113" s="122">
        <v>119920</v>
      </c>
      <c r="Q113" s="122">
        <v>185919</v>
      </c>
      <c r="R113" s="122">
        <v>6322</v>
      </c>
      <c r="S113" s="122">
        <v>48794</v>
      </c>
      <c r="T113" s="172">
        <f>H113/D113</f>
        <v>47.476226037943746</v>
      </c>
      <c r="U113" s="173">
        <f>I113/D113</f>
        <v>63.837375298422067</v>
      </c>
      <c r="V113" s="125">
        <f>J113/D113</f>
        <v>18.092980547825228</v>
      </c>
      <c r="W113" s="125">
        <f>K113/D113</f>
        <v>1.9681588947435336</v>
      </c>
      <c r="X113" s="125">
        <f>L113/D113</f>
        <v>13.065207871279435</v>
      </c>
      <c r="Y113" s="125">
        <f>M113/D113</f>
        <v>2.9869259348203818</v>
      </c>
      <c r="Z113" s="125">
        <f>O113/D113</f>
        <v>2.4420813968271906</v>
      </c>
      <c r="AA113" s="125">
        <f>P113/D113</f>
        <v>0.84702425518088964</v>
      </c>
      <c r="AB113" s="125">
        <f>Q113/D113</f>
        <v>1.3131913150348218</v>
      </c>
      <c r="AC113" s="125">
        <f>R113/D113</f>
        <v>4.4653830397378122E-2</v>
      </c>
      <c r="AD113" s="164">
        <f>F113/D113</f>
        <v>1.1536891324923364</v>
      </c>
      <c r="AE113" s="173">
        <f t="shared" si="46"/>
        <v>93.555509422932388</v>
      </c>
      <c r="AF113" s="173">
        <f t="shared" si="47"/>
        <v>125.79639673746625</v>
      </c>
      <c r="AG113" s="69">
        <f>G113/D113</f>
        <v>11.564113068414585</v>
      </c>
      <c r="AH113" s="32"/>
      <c r="AI113" s="64">
        <f>(T113-T115)*D113</f>
        <v>36340.957507890329</v>
      </c>
      <c r="AJ113" s="65">
        <f>(T113-T115)/T115</f>
        <v>5.4359922878290459E-3</v>
      </c>
      <c r="AK113" s="64">
        <f>(AE113-AE115)*E113</f>
        <v>-12273.61277917892</v>
      </c>
      <c r="AL113" s="65">
        <f>(AE113-AE115)/AE115</f>
        <v>-1.8226704713190207E-3</v>
      </c>
      <c r="AM113" s="24"/>
      <c r="AN113" s="64">
        <f>(U113-U115)*D113</f>
        <v>40671.954867926674</v>
      </c>
      <c r="AO113" s="65">
        <f>(U113-U115)/U115</f>
        <v>4.5204642623234686E-3</v>
      </c>
      <c r="AP113" s="64">
        <f>(AF113-AF115)*E113</f>
        <v>-24755.635223679557</v>
      </c>
      <c r="AQ113" s="65">
        <f>(AF113-AF115)/AF115</f>
        <v>-2.7315889172643483E-3</v>
      </c>
      <c r="AR113" s="203">
        <f>AD113/AD115-1</f>
        <v>8.1912971720912164E-3</v>
      </c>
      <c r="AS113" s="80">
        <v>53.16597513</v>
      </c>
      <c r="AT113" s="80">
        <f>H113/D113/6*7</f>
        <v>55.388930377601042</v>
      </c>
    </row>
    <row r="114" spans="1:46" ht="15" hidden="1" customHeight="1">
      <c r="A114" s="197" t="s">
        <v>175</v>
      </c>
      <c r="B114" s="52"/>
      <c r="C114" s="53" t="s">
        <v>32</v>
      </c>
      <c r="D114" s="70">
        <v>141558</v>
      </c>
      <c r="E114" s="70">
        <v>71567</v>
      </c>
      <c r="F114" s="70">
        <v>160666</v>
      </c>
      <c r="G114" s="70">
        <v>1620652</v>
      </c>
      <c r="H114" s="71">
        <v>6669432.9000000004</v>
      </c>
      <c r="I114" s="71">
        <v>8960104.2899999991</v>
      </c>
      <c r="J114" s="122">
        <v>2579684</v>
      </c>
      <c r="K114" s="122">
        <v>279323</v>
      </c>
      <c r="L114" s="122">
        <v>1859531</v>
      </c>
      <c r="M114" s="122">
        <v>430841</v>
      </c>
      <c r="N114" s="122">
        <v>53267</v>
      </c>
      <c r="O114" s="122">
        <v>338735</v>
      </c>
      <c r="P114" s="122">
        <v>115093</v>
      </c>
      <c r="Q114" s="122">
        <v>184391</v>
      </c>
      <c r="R114" s="122">
        <v>6141</v>
      </c>
      <c r="S114" s="122">
        <v>48464</v>
      </c>
      <c r="T114" s="172">
        <f>H114/D114</f>
        <v>47.114489467214852</v>
      </c>
      <c r="U114" s="173">
        <f>I114/D114</f>
        <v>63.29634700970626</v>
      </c>
      <c r="V114" s="125">
        <f>J114/D114</f>
        <v>18.223512623800843</v>
      </c>
      <c r="W114" s="125">
        <f>K114/D114</f>
        <v>1.9732053292643299</v>
      </c>
      <c r="X114" s="125">
        <f>L114/D114</f>
        <v>13.136177397250597</v>
      </c>
      <c r="Y114" s="125">
        <f>M114/D114</f>
        <v>3.0435651817629523</v>
      </c>
      <c r="Z114" s="125">
        <f>O114/D114</f>
        <v>2.3929060879639441</v>
      </c>
      <c r="AA114" s="125">
        <f>P114/D114</f>
        <v>0.81304482968112013</v>
      </c>
      <c r="AB114" s="125">
        <f>Q114/D114</f>
        <v>1.3025826869551702</v>
      </c>
      <c r="AC114" s="125">
        <f>R114/D114</f>
        <v>4.3381511465265123E-2</v>
      </c>
      <c r="AD114" s="164">
        <f>F114/D114</f>
        <v>1.1349835403156303</v>
      </c>
      <c r="AE114" s="173">
        <f t="shared" si="46"/>
        <v>93.191455559126425</v>
      </c>
      <c r="AF114" s="173">
        <f t="shared" si="47"/>
        <v>125.1988247376584</v>
      </c>
      <c r="AG114" s="69">
        <f>G114/D114</f>
        <v>11.448678280280875</v>
      </c>
      <c r="AH114" s="32"/>
      <c r="AI114" s="64">
        <f>(T114-T115)*D114</f>
        <v>-14870.8816725622</v>
      </c>
      <c r="AJ114" s="65">
        <f>(T114-T115)/T115</f>
        <v>-2.2247465343116367E-3</v>
      </c>
      <c r="AK114" s="64">
        <f>(AE114-AE115)*E114</f>
        <v>-38280.193456524583</v>
      </c>
      <c r="AL114" s="65">
        <f>(AE114-AE115)/AE115</f>
        <v>-5.7068918904518273E-3</v>
      </c>
      <c r="AM114" s="24"/>
      <c r="AN114" s="64">
        <f>(U114-U115)*D114</f>
        <v>-35920.673145164772</v>
      </c>
      <c r="AO114" s="65">
        <f>(U114-U115)/U115</f>
        <v>-3.9929494740537372E-3</v>
      </c>
      <c r="AP114" s="64">
        <f>(AF114-AF115)*E114</f>
        <v>-67425.936828121325</v>
      </c>
      <c r="AQ114" s="65">
        <f>(AF114-AF115)/AF115</f>
        <v>-7.4689239619208517E-3</v>
      </c>
      <c r="AR114" s="203">
        <f>AD114/AD115-1</f>
        <v>-8.1552338906262234E-3</v>
      </c>
      <c r="AS114" s="80">
        <v>53.319123099999999</v>
      </c>
      <c r="AT114" s="80">
        <f>H114/D114/6*7</f>
        <v>54.966904378417333</v>
      </c>
    </row>
    <row r="115" spans="1:46" ht="15" hidden="1" customHeight="1">
      <c r="A115" s="197" t="s">
        <v>175</v>
      </c>
      <c r="B115" s="90"/>
      <c r="C115" s="49" t="s">
        <v>33</v>
      </c>
      <c r="D115" s="66">
        <v>47209</v>
      </c>
      <c r="E115" s="66">
        <v>23784</v>
      </c>
      <c r="F115" s="66">
        <v>54022</v>
      </c>
      <c r="G115" s="66">
        <v>543098</v>
      </c>
      <c r="H115" s="67">
        <v>2229187.31</v>
      </c>
      <c r="I115" s="67">
        <v>3000136.64</v>
      </c>
      <c r="J115" s="132">
        <v>861728</v>
      </c>
      <c r="K115" s="132">
        <v>91758</v>
      </c>
      <c r="L115" s="132">
        <v>623348</v>
      </c>
      <c r="M115" s="132">
        <v>143212</v>
      </c>
      <c r="N115" s="132">
        <v>17725</v>
      </c>
      <c r="O115" s="132">
        <v>115198</v>
      </c>
      <c r="P115" s="132">
        <v>40208</v>
      </c>
      <c r="Q115" s="132">
        <v>61775</v>
      </c>
      <c r="R115" s="132">
        <v>2152</v>
      </c>
      <c r="S115" s="132">
        <v>16165</v>
      </c>
      <c r="T115" s="174">
        <f>H115/D115</f>
        <v>47.219540977356012</v>
      </c>
      <c r="U115" s="174">
        <f>I115/D115</f>
        <v>63.550099345463792</v>
      </c>
      <c r="V115" s="135">
        <f>J115/D115</f>
        <v>18.253468618271938</v>
      </c>
      <c r="W115" s="135">
        <f>K115/D115</f>
        <v>1.9436548115825372</v>
      </c>
      <c r="X115" s="135">
        <f>L115/D115</f>
        <v>13.204007710394205</v>
      </c>
      <c r="Y115" s="135">
        <f>M115/D115</f>
        <v>3.0335741066322099</v>
      </c>
      <c r="Z115" s="135">
        <f>O115/D115</f>
        <v>2.4401703065093518</v>
      </c>
      <c r="AA115" s="135">
        <f>P115/D115</f>
        <v>0.85170200597343726</v>
      </c>
      <c r="AB115" s="135">
        <f>Q115/D115</f>
        <v>1.3085428625897604</v>
      </c>
      <c r="AC115" s="135">
        <f>R115/D115</f>
        <v>4.5584528373827024E-2</v>
      </c>
      <c r="AD115" s="135">
        <f>F115/D115</f>
        <v>1.1443157025143511</v>
      </c>
      <c r="AE115" s="174">
        <f t="shared" si="46"/>
        <v>93.726341658257653</v>
      </c>
      <c r="AF115" s="174">
        <f t="shared" si="47"/>
        <v>126.14096199125463</v>
      </c>
      <c r="AG115" s="68">
        <f>G115/D115</f>
        <v>11.504119977123006</v>
      </c>
      <c r="AI115" s="49"/>
      <c r="AJ115" s="49"/>
      <c r="AK115" s="49"/>
      <c r="AL115" s="49"/>
      <c r="AN115" s="49"/>
      <c r="AO115" s="49"/>
      <c r="AP115" s="49"/>
      <c r="AQ115" s="49"/>
      <c r="AR115" s="204"/>
      <c r="AS115" s="79">
        <v>53.320884210000003</v>
      </c>
      <c r="AT115" s="79">
        <f>H115/D115/6*7</f>
        <v>55.089464473582012</v>
      </c>
    </row>
    <row r="116" spans="1:46" ht="15" hidden="1" customHeight="1">
      <c r="A116" s="197" t="s">
        <v>175</v>
      </c>
      <c r="B116" s="58"/>
      <c r="D116" s="9"/>
      <c r="E116" s="9"/>
      <c r="F116" s="9"/>
      <c r="G116" s="9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V116" s="118"/>
      <c r="W116" s="118"/>
      <c r="X116" s="118"/>
      <c r="Y116" s="118"/>
      <c r="Z116" s="118"/>
      <c r="AA116" s="118"/>
      <c r="AB116" s="118"/>
      <c r="AC116" s="118"/>
      <c r="AD116" s="168"/>
      <c r="AE116" s="173"/>
      <c r="AG116" s="72"/>
      <c r="AR116" s="9"/>
      <c r="AS116" s="81"/>
      <c r="AT116" s="81"/>
    </row>
    <row r="117" spans="1:46" ht="15" hidden="1" customHeight="1">
      <c r="A117" s="197" t="s">
        <v>175</v>
      </c>
      <c r="B117" s="90">
        <v>20</v>
      </c>
      <c r="C117" s="53" t="s">
        <v>30</v>
      </c>
      <c r="D117" s="70">
        <v>151252</v>
      </c>
      <c r="E117" s="70">
        <v>48283</v>
      </c>
      <c r="F117" s="70">
        <v>90677</v>
      </c>
      <c r="G117" s="70">
        <v>943697</v>
      </c>
      <c r="H117" s="71">
        <v>4033206.75</v>
      </c>
      <c r="I117" s="71">
        <v>5209016.5</v>
      </c>
      <c r="J117" s="122">
        <v>878623</v>
      </c>
      <c r="K117" s="122">
        <v>115118</v>
      </c>
      <c r="L117" s="122">
        <v>597734</v>
      </c>
      <c r="M117" s="122">
        <v>158723</v>
      </c>
      <c r="N117" s="122">
        <v>34390</v>
      </c>
      <c r="O117" s="122">
        <v>135982</v>
      </c>
      <c r="P117" s="122">
        <v>44634</v>
      </c>
      <c r="Q117" s="122">
        <v>59099</v>
      </c>
      <c r="R117" s="122">
        <v>3645</v>
      </c>
      <c r="S117" s="122">
        <v>28909</v>
      </c>
      <c r="T117" s="173">
        <f>H117/D117</f>
        <v>26.665477150715361</v>
      </c>
      <c r="U117" s="173">
        <f>I117/D117</f>
        <v>34.439323116388543</v>
      </c>
      <c r="V117" s="125">
        <f>J117/D117</f>
        <v>5.8090008727157327</v>
      </c>
      <c r="W117" s="125">
        <f>K117/D117</f>
        <v>0.76110067966043427</v>
      </c>
      <c r="X117" s="125">
        <f>L117/D117</f>
        <v>3.9519080739428238</v>
      </c>
      <c r="Y117" s="125">
        <f>M117/D117</f>
        <v>1.0493943881733796</v>
      </c>
      <c r="Z117" s="125">
        <f>O117/D117</f>
        <v>0.89904265728717636</v>
      </c>
      <c r="AA117" s="125">
        <f>P117/D117</f>
        <v>0.29509692433819057</v>
      </c>
      <c r="AB117" s="125">
        <f>Q117/D117</f>
        <v>0.39073202337820329</v>
      </c>
      <c r="AC117" s="125">
        <f>R117/D117</f>
        <v>2.4098854891174994E-2</v>
      </c>
      <c r="AD117" s="164">
        <f>F117/D117</f>
        <v>0.59950942797450613</v>
      </c>
      <c r="AE117" s="173">
        <f t="shared" ref="AE117:AE120" si="48">H117/E117</f>
        <v>83.532646065903108</v>
      </c>
      <c r="AF117" s="173">
        <f t="shared" ref="AF117:AF120" si="49">I117/E117</f>
        <v>107.88510448812211</v>
      </c>
      <c r="AG117" s="69">
        <f>G117/D117</f>
        <v>6.2392365059635573</v>
      </c>
      <c r="AH117" s="32"/>
      <c r="AI117" s="64">
        <f>(T117-T120)*D117</f>
        <v>-9852.6394717761468</v>
      </c>
      <c r="AJ117" s="65">
        <f>(T117-T120)/T120</f>
        <v>-2.4369267237163662E-3</v>
      </c>
      <c r="AK117" s="64">
        <f>(AE117-AE120)*E117</f>
        <v>-13615.304722205849</v>
      </c>
      <c r="AL117" s="65">
        <f>(AE117-AE120)/AE120</f>
        <v>-3.3644436395018295E-3</v>
      </c>
      <c r="AM117" s="24"/>
      <c r="AN117" s="64">
        <f>(U117-U120)*D117</f>
        <v>12214.480328760628</v>
      </c>
      <c r="AO117" s="65">
        <f>(U117-U120)/U120</f>
        <v>2.350384002031569E-3</v>
      </c>
      <c r="AP117" s="64">
        <f>(AF117-AF120)*E117</f>
        <v>7378.0867739942805</v>
      </c>
      <c r="AQ117" s="65">
        <f>(AF117-AF120)/AF120</f>
        <v>1.4184159274190039E-3</v>
      </c>
      <c r="AR117" s="203">
        <f>AD117/AD120-1</f>
        <v>8.9465067076175409E-3</v>
      </c>
      <c r="AS117" s="80">
        <v>28.754091979999998</v>
      </c>
      <c r="AT117" s="80">
        <f>H117/D117/6*7</f>
        <v>31.109723342501255</v>
      </c>
    </row>
    <row r="118" spans="1:46" hidden="1">
      <c r="A118" s="197" t="s">
        <v>175</v>
      </c>
      <c r="B118" s="52"/>
      <c r="C118" s="53" t="s">
        <v>31</v>
      </c>
      <c r="D118" s="70">
        <v>151113</v>
      </c>
      <c r="E118" s="70">
        <v>47713</v>
      </c>
      <c r="F118" s="70">
        <v>89211</v>
      </c>
      <c r="G118" s="70">
        <v>933764</v>
      </c>
      <c r="H118" s="71">
        <v>3980391.56</v>
      </c>
      <c r="I118" s="71">
        <v>5144638.17</v>
      </c>
      <c r="J118" s="122">
        <v>901084</v>
      </c>
      <c r="K118" s="122">
        <v>124676</v>
      </c>
      <c r="L118" s="122">
        <v>606736</v>
      </c>
      <c r="M118" s="122">
        <v>162799</v>
      </c>
      <c r="N118" s="122">
        <v>34391</v>
      </c>
      <c r="O118" s="122">
        <v>133391</v>
      </c>
      <c r="P118" s="122">
        <v>43833</v>
      </c>
      <c r="Q118" s="122">
        <v>57886</v>
      </c>
      <c r="R118" s="122">
        <v>3540</v>
      </c>
      <c r="S118" s="122">
        <v>28490</v>
      </c>
      <c r="T118" s="172">
        <f>H118/D118</f>
        <v>26.340497243784451</v>
      </c>
      <c r="U118" s="173">
        <f>I118/D118</f>
        <v>34.044974092235613</v>
      </c>
      <c r="V118" s="125">
        <f>J118/D118</f>
        <v>5.9629813450861278</v>
      </c>
      <c r="W118" s="125">
        <f>K118/D118</f>
        <v>0.82505145156273785</v>
      </c>
      <c r="X118" s="125">
        <f>L118/D118</f>
        <v>4.0151145169508915</v>
      </c>
      <c r="Y118" s="125">
        <f>M118/D118</f>
        <v>1.0773328568687008</v>
      </c>
      <c r="Z118" s="125">
        <f>O118/D118</f>
        <v>0.88272352477946969</v>
      </c>
      <c r="AA118" s="125">
        <f>P118/D118</f>
        <v>0.29006769768319074</v>
      </c>
      <c r="AB118" s="125">
        <f>Q118/D118</f>
        <v>0.38306432934294204</v>
      </c>
      <c r="AC118" s="125">
        <f>R118/D118</f>
        <v>2.3426177761013283E-2</v>
      </c>
      <c r="AD118" s="164">
        <f>F118/D118</f>
        <v>0.59035953227055249</v>
      </c>
      <c r="AE118" s="173">
        <f t="shared" si="48"/>
        <v>83.423627942070297</v>
      </c>
      <c r="AF118" s="173">
        <f t="shared" si="49"/>
        <v>107.82466350889695</v>
      </c>
      <c r="AG118" s="69">
        <f>G118/D118</f>
        <v>6.1792433476934479</v>
      </c>
      <c r="AH118" s="32"/>
      <c r="AI118" s="64">
        <f>(T118-T120)*D118</f>
        <v>-58952.273610454809</v>
      </c>
      <c r="AJ118" s="65">
        <f>(T118-T120)/T120</f>
        <v>-1.4594517337178986E-2</v>
      </c>
      <c r="AK118" s="64">
        <f>(AE118-AE120)*E118</f>
        <v>-18656.15238242432</v>
      </c>
      <c r="AL118" s="65">
        <f>(AE118-AE120)/AE120</f>
        <v>-4.6651487364500468E-3</v>
      </c>
      <c r="AM118" s="24"/>
      <c r="AN118" s="64">
        <f>(U118-U120)*D118</f>
        <v>-47388.008817998845</v>
      </c>
      <c r="AO118" s="65">
        <f>(U118-U120)/U120</f>
        <v>-9.1270743224155029E-3</v>
      </c>
      <c r="AP118" s="64">
        <f>(AF118-AF120)*E118</f>
        <v>4407.1650862125061</v>
      </c>
      <c r="AQ118" s="65">
        <f>(AF118-AF120)/AF120</f>
        <v>8.5738658087535175E-4</v>
      </c>
      <c r="AR118" s="203">
        <f>AD118/AD120-1</f>
        <v>-6.4523425455683681E-3</v>
      </c>
      <c r="AS118" s="80">
        <v>28.657576330000001</v>
      </c>
      <c r="AT118" s="80">
        <f>H118/D118/6*7</f>
        <v>30.730580117748524</v>
      </c>
    </row>
    <row r="119" spans="1:46" ht="15" hidden="1" customHeight="1">
      <c r="A119" s="197" t="s">
        <v>175</v>
      </c>
      <c r="B119" s="52"/>
      <c r="C119" s="53" t="s">
        <v>32</v>
      </c>
      <c r="D119" s="70">
        <v>150591</v>
      </c>
      <c r="E119" s="70">
        <v>48106</v>
      </c>
      <c r="F119" s="70">
        <v>90140</v>
      </c>
      <c r="G119" s="70">
        <v>937629</v>
      </c>
      <c r="H119" s="71">
        <v>4008816.49</v>
      </c>
      <c r="I119" s="71">
        <v>5176945.04</v>
      </c>
      <c r="J119" s="122">
        <v>871578</v>
      </c>
      <c r="K119" s="122">
        <v>122098</v>
      </c>
      <c r="L119" s="122">
        <v>586189</v>
      </c>
      <c r="M119" s="122">
        <v>156461</v>
      </c>
      <c r="N119" s="122">
        <v>34465</v>
      </c>
      <c r="O119" s="122">
        <v>133373</v>
      </c>
      <c r="P119" s="122">
        <v>42965</v>
      </c>
      <c r="Q119" s="122">
        <v>58185</v>
      </c>
      <c r="R119" s="122">
        <v>3698</v>
      </c>
      <c r="S119" s="122">
        <v>28708</v>
      </c>
      <c r="T119" s="172">
        <f>H119/D119</f>
        <v>26.620558267094317</v>
      </c>
      <c r="U119" s="173">
        <f>I119/D119</f>
        <v>34.37751950647781</v>
      </c>
      <c r="V119" s="125">
        <f>J119/D119</f>
        <v>5.7877163973942665</v>
      </c>
      <c r="W119" s="125">
        <f>K119/D119</f>
        <v>0.81079214561295165</v>
      </c>
      <c r="X119" s="125">
        <f>L119/D119</f>
        <v>3.8925898626079913</v>
      </c>
      <c r="Y119" s="125">
        <f>M119/D119</f>
        <v>1.0389797531060954</v>
      </c>
      <c r="Z119" s="125">
        <f>O119/D119</f>
        <v>0.88566381789084336</v>
      </c>
      <c r="AA119" s="125">
        <f>P119/D119</f>
        <v>0.28530921502613038</v>
      </c>
      <c r="AB119" s="125">
        <f>Q119/D119</f>
        <v>0.38637767197242862</v>
      </c>
      <c r="AC119" s="125">
        <f>R119/D119</f>
        <v>2.4556580406531598E-2</v>
      </c>
      <c r="AD119" s="164">
        <f>F119/D119</f>
        <v>0.59857494803806333</v>
      </c>
      <c r="AE119" s="173">
        <f t="shared" si="48"/>
        <v>83.332983203758374</v>
      </c>
      <c r="AF119" s="173">
        <f t="shared" si="49"/>
        <v>107.61537105558558</v>
      </c>
      <c r="AG119" s="69">
        <f>G119/D119</f>
        <v>6.2263282666294799</v>
      </c>
      <c r="AH119" s="32"/>
      <c r="AI119" s="64">
        <f>(T119-T120)*D119</f>
        <v>-16573.961167218698</v>
      </c>
      <c r="AJ119" s="65">
        <f>(T119-T120)/T120</f>
        <v>-4.1173549170647143E-3</v>
      </c>
      <c r="AK119" s="64">
        <f>(AE119-AE120)*E119</f>
        <v>-23170.374206167955</v>
      </c>
      <c r="AL119" s="65">
        <f>(AE119-AE120)/AE120</f>
        <v>-5.7466393087393704E-3</v>
      </c>
      <c r="AM119" s="24"/>
      <c r="AN119" s="64">
        <f>(U119-U120)*D119</f>
        <v>2854.0333071191908</v>
      </c>
      <c r="AO119" s="65">
        <f>(U119-U120)/U120</f>
        <v>5.5160090988492312E-4</v>
      </c>
      <c r="AP119" s="64">
        <f>(AF119-AF120)*E119</f>
        <v>-5624.7569606324923</v>
      </c>
      <c r="AQ119" s="65">
        <f>(AF119-AF120)/AF120</f>
        <v>-1.0853219890895026E-3</v>
      </c>
      <c r="AR119" s="203">
        <f>AD119/AD120-1</f>
        <v>7.3738204020028508E-3</v>
      </c>
      <c r="AS119" s="80">
        <v>28.98000562</v>
      </c>
      <c r="AT119" s="80">
        <f>H119/D119/6*7</f>
        <v>31.057317978276703</v>
      </c>
    </row>
    <row r="120" spans="1:46" ht="15" hidden="1" customHeight="1">
      <c r="A120" s="197" t="s">
        <v>175</v>
      </c>
      <c r="B120" s="90"/>
      <c r="C120" s="49" t="s">
        <v>33</v>
      </c>
      <c r="D120" s="66">
        <v>50736</v>
      </c>
      <c r="E120" s="66">
        <v>16181</v>
      </c>
      <c r="F120" s="66">
        <v>30147</v>
      </c>
      <c r="G120" s="66">
        <v>315779</v>
      </c>
      <c r="H120" s="67">
        <v>1356204.62</v>
      </c>
      <c r="I120" s="67">
        <v>1743216.27</v>
      </c>
      <c r="J120" s="132">
        <v>295279</v>
      </c>
      <c r="K120" s="132">
        <v>40890</v>
      </c>
      <c r="L120" s="132">
        <v>198378</v>
      </c>
      <c r="M120" s="132">
        <v>53674</v>
      </c>
      <c r="N120" s="132">
        <v>11534</v>
      </c>
      <c r="O120" s="132">
        <v>45213</v>
      </c>
      <c r="P120" s="132">
        <v>14843</v>
      </c>
      <c r="Q120" s="132">
        <v>19532</v>
      </c>
      <c r="R120" s="132">
        <v>1208</v>
      </c>
      <c r="S120" s="132">
        <v>9725</v>
      </c>
      <c r="T120" s="174">
        <f>H120/D120</f>
        <v>26.730617707347843</v>
      </c>
      <c r="U120" s="174">
        <f>I120/D120</f>
        <v>34.358567289498581</v>
      </c>
      <c r="V120" s="135">
        <f>J120/D120</f>
        <v>5.8199109113844214</v>
      </c>
      <c r="W120" s="135">
        <f>K120/D120</f>
        <v>0.80593661305581832</v>
      </c>
      <c r="X120" s="135">
        <f>L120/D120</f>
        <v>3.9100047303689687</v>
      </c>
      <c r="Y120" s="135">
        <f>M120/D120</f>
        <v>1.0579076001261432</v>
      </c>
      <c r="Z120" s="135">
        <f>O120/D120</f>
        <v>0.89114238410596025</v>
      </c>
      <c r="AA120" s="135">
        <f>P120/D120</f>
        <v>0.29255361084831283</v>
      </c>
      <c r="AB120" s="135">
        <f>Q120/D120</f>
        <v>0.38497319457584356</v>
      </c>
      <c r="AC120" s="135">
        <f>R120/D120</f>
        <v>2.3809523809523808E-2</v>
      </c>
      <c r="AD120" s="135">
        <f>F120/D120</f>
        <v>0.59419347209082307</v>
      </c>
      <c r="AE120" s="174">
        <f t="shared" si="48"/>
        <v>83.814635683826722</v>
      </c>
      <c r="AF120" s="174">
        <f t="shared" si="49"/>
        <v>107.73229528459304</v>
      </c>
      <c r="AG120" s="68">
        <f>G120/D120</f>
        <v>6.2239632608010087</v>
      </c>
      <c r="AI120" s="49"/>
      <c r="AJ120" s="49"/>
      <c r="AK120" s="49"/>
      <c r="AL120" s="49"/>
      <c r="AN120" s="49"/>
      <c r="AO120" s="49"/>
      <c r="AP120" s="49"/>
      <c r="AQ120" s="49"/>
      <c r="AR120" s="204"/>
      <c r="AS120" s="79">
        <v>28.696953820000001</v>
      </c>
      <c r="AT120" s="79">
        <f>H120/D120/6*7</f>
        <v>31.185720658572485</v>
      </c>
    </row>
    <row r="121" spans="1:46" ht="15" hidden="1" customHeight="1">
      <c r="A121" s="197" t="s">
        <v>175</v>
      </c>
      <c r="B121" s="58"/>
      <c r="D121" s="9"/>
      <c r="E121" s="9"/>
      <c r="F121" s="9"/>
      <c r="G121" s="9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V121" s="118"/>
      <c r="W121" s="118"/>
      <c r="X121" s="118"/>
      <c r="Y121" s="118"/>
      <c r="Z121" s="118"/>
      <c r="AA121" s="118"/>
      <c r="AB121" s="118"/>
      <c r="AC121" s="118"/>
      <c r="AD121" s="168"/>
      <c r="AE121" s="173"/>
      <c r="AG121" s="72"/>
      <c r="AR121" s="9"/>
      <c r="AS121" s="81"/>
      <c r="AT121" s="103"/>
    </row>
    <row r="122" spans="1:46" ht="15" hidden="1" customHeight="1">
      <c r="A122" s="197" t="s">
        <v>175</v>
      </c>
      <c r="B122" s="90">
        <v>25</v>
      </c>
      <c r="C122" s="53" t="s">
        <v>30</v>
      </c>
      <c r="D122" s="70">
        <v>321872</v>
      </c>
      <c r="E122" s="70">
        <v>136858</v>
      </c>
      <c r="F122" s="70">
        <v>299515</v>
      </c>
      <c r="G122" s="70">
        <v>2766751</v>
      </c>
      <c r="H122" s="71">
        <v>12817249.119999999</v>
      </c>
      <c r="I122" s="71">
        <v>17315427.34</v>
      </c>
      <c r="J122" s="122">
        <v>3221488</v>
      </c>
      <c r="K122" s="122">
        <v>393819</v>
      </c>
      <c r="L122" s="122">
        <v>2141680</v>
      </c>
      <c r="M122" s="122">
        <v>668768</v>
      </c>
      <c r="N122" s="122">
        <v>95534</v>
      </c>
      <c r="O122" s="122">
        <v>459499</v>
      </c>
      <c r="P122" s="122">
        <v>175554</v>
      </c>
      <c r="Q122" s="122">
        <v>204982</v>
      </c>
      <c r="R122" s="122">
        <v>9897</v>
      </c>
      <c r="S122" s="122">
        <v>81903</v>
      </c>
      <c r="T122" s="173">
        <f>H122/D122</f>
        <v>39.820950937018438</v>
      </c>
      <c r="U122" s="173">
        <f>I122/D122</f>
        <v>53.796003815181187</v>
      </c>
      <c r="V122" s="125">
        <f>J122/D122</f>
        <v>10.008599691802953</v>
      </c>
      <c r="W122" s="125">
        <f>K122/D122</f>
        <v>1.2235267435502311</v>
      </c>
      <c r="X122" s="125">
        <f>L122/D122</f>
        <v>6.6538251230302725</v>
      </c>
      <c r="Y122" s="125">
        <f>M122/D122</f>
        <v>2.0777451906347864</v>
      </c>
      <c r="Z122" s="125">
        <f>O122/D122</f>
        <v>1.4275830143659591</v>
      </c>
      <c r="AA122" s="125">
        <f>P122/D122</f>
        <v>0.54541556892180743</v>
      </c>
      <c r="AB122" s="125">
        <f>Q122/D122</f>
        <v>0.63684321717949988</v>
      </c>
      <c r="AC122" s="125">
        <f>R122/D122</f>
        <v>3.0748247750658646E-2</v>
      </c>
      <c r="AD122" s="164">
        <f>F122/D122</f>
        <v>0.93054071183576081</v>
      </c>
      <c r="AE122" s="173">
        <f t="shared" ref="AE122:AE125" si="50">H122/E122</f>
        <v>93.653634570138379</v>
      </c>
      <c r="AF122" s="173">
        <f t="shared" ref="AF122:AF125" si="51">I122/E122</f>
        <v>126.52111926230107</v>
      </c>
      <c r="AG122" s="69">
        <f>G122/D122</f>
        <v>8.5958113784361494</v>
      </c>
      <c r="AH122" s="32"/>
      <c r="AI122" s="64">
        <f>(T122-T125)*D122</f>
        <v>-55478.312406852609</v>
      </c>
      <c r="AJ122" s="65">
        <f>(T122-T125)/T125</f>
        <v>-4.3097558538516857E-3</v>
      </c>
      <c r="AK122" s="64">
        <f>(AE122-AE125)*E122</f>
        <v>-49992.199753124769</v>
      </c>
      <c r="AL122" s="65">
        <f>(AE122-AE125)/AE125</f>
        <v>-3.8852306031114323E-3</v>
      </c>
      <c r="AM122" s="24"/>
      <c r="AN122" s="64">
        <f>(U122-U125)*D122</f>
        <v>-103528.94297660106</v>
      </c>
      <c r="AO122" s="65">
        <f>(U122-U125)/U125</f>
        <v>-5.943464194681918E-3</v>
      </c>
      <c r="AP122" s="64">
        <f>(AF122-AF125)*E122</f>
        <v>-96105.313681208849</v>
      </c>
      <c r="AQ122" s="65">
        <f>(AF122-AF125)/AF125</f>
        <v>-5.5196354963553381E-3</v>
      </c>
      <c r="AR122" s="203">
        <f>AD122/AD125-1</f>
        <v>-6.1224549739438139E-3</v>
      </c>
      <c r="AS122" s="80">
        <v>43.840011769999997</v>
      </c>
      <c r="AT122" s="80">
        <f>H122/D122/6*7</f>
        <v>46.457776093188173</v>
      </c>
    </row>
    <row r="123" spans="1:46" hidden="1">
      <c r="A123" s="197" t="s">
        <v>175</v>
      </c>
      <c r="B123" s="52"/>
      <c r="C123" s="53" t="s">
        <v>31</v>
      </c>
      <c r="D123" s="70">
        <v>321445</v>
      </c>
      <c r="E123" s="70">
        <v>136416</v>
      </c>
      <c r="F123" s="70">
        <v>297257</v>
      </c>
      <c r="G123" s="70">
        <v>2754155</v>
      </c>
      <c r="H123" s="71">
        <v>12786933.390000001</v>
      </c>
      <c r="I123" s="71">
        <v>17291980.539999999</v>
      </c>
      <c r="J123" s="122">
        <v>3216659</v>
      </c>
      <c r="K123" s="122">
        <v>412390</v>
      </c>
      <c r="L123" s="122">
        <v>2122612</v>
      </c>
      <c r="M123" s="122">
        <v>664420</v>
      </c>
      <c r="N123" s="122">
        <v>95611</v>
      </c>
      <c r="O123" s="122">
        <v>454810</v>
      </c>
      <c r="P123" s="122">
        <v>173265</v>
      </c>
      <c r="Q123" s="122">
        <v>202935</v>
      </c>
      <c r="R123" s="122">
        <v>9874</v>
      </c>
      <c r="S123" s="122">
        <v>81912</v>
      </c>
      <c r="T123" s="172">
        <f>H123/D123</f>
        <v>39.779537370312184</v>
      </c>
      <c r="U123" s="173">
        <f>I123/D123</f>
        <v>53.794523293253896</v>
      </c>
      <c r="V123" s="125">
        <f>J123/D123</f>
        <v>10.006872093204125</v>
      </c>
      <c r="W123" s="125">
        <f>K123/D123</f>
        <v>1.2829255393613215</v>
      </c>
      <c r="X123" s="125">
        <f>L123/D123</f>
        <v>6.6033442735149093</v>
      </c>
      <c r="Y123" s="125">
        <f>M123/D123</f>
        <v>2.0669787988613915</v>
      </c>
      <c r="Z123" s="125">
        <f>O123/D123</f>
        <v>1.4148921277356936</v>
      </c>
      <c r="AA123" s="125">
        <f>P123/D123</f>
        <v>0.53901911680069681</v>
      </c>
      <c r="AB123" s="125">
        <f>Q123/D123</f>
        <v>0.63132106581219183</v>
      </c>
      <c r="AC123" s="125">
        <f>R123/D123</f>
        <v>3.0717541103454711E-2</v>
      </c>
      <c r="AD123" s="164">
        <f>F123/D123</f>
        <v>0.92475229043848872</v>
      </c>
      <c r="AE123" s="173">
        <f t="shared" si="50"/>
        <v>93.734850677339907</v>
      </c>
      <c r="AF123" s="173">
        <f t="shared" si="51"/>
        <v>126.7591817675346</v>
      </c>
      <c r="AG123" s="69">
        <f>G123/D123</f>
        <v>8.568044299958002</v>
      </c>
      <c r="AH123" s="32"/>
      <c r="AI123" s="64">
        <f>(T123-T125)*D123</f>
        <v>-68716.898033815611</v>
      </c>
      <c r="AJ123" s="65">
        <f>(T123-T125)/T125</f>
        <v>-5.3452681501283588E-3</v>
      </c>
      <c r="AK123" s="64">
        <f>(AE123-AE125)*E123</f>
        <v>-38751.567221660007</v>
      </c>
      <c r="AL123" s="65">
        <f>(AE123-AE125)/AE125</f>
        <v>-3.0214033286261612E-3</v>
      </c>
      <c r="AM123" s="24"/>
      <c r="AN123" s="64">
        <f>(U123-U125)*D123</f>
        <v>-103867.50637064957</v>
      </c>
      <c r="AO123" s="65">
        <f>(U123-U125)/U125</f>
        <v>-5.9708216635244622E-3</v>
      </c>
      <c r="AP123" s="64">
        <f>(AF123-AF125)*E123</f>
        <v>-63319.394856389721</v>
      </c>
      <c r="AQ123" s="65">
        <f>(AF123-AF125)/AF125</f>
        <v>-3.6484183560100292E-3</v>
      </c>
      <c r="AR123" s="203">
        <f>AD123/AD125-1</f>
        <v>-1.2304862658770066E-2</v>
      </c>
      <c r="AS123" s="80">
        <v>43.765786630000001</v>
      </c>
      <c r="AT123" s="80">
        <f>H123/D123/6*7</f>
        <v>46.40946026536421</v>
      </c>
    </row>
    <row r="124" spans="1:46" ht="15" hidden="1" customHeight="1">
      <c r="A124" s="197" t="s">
        <v>175</v>
      </c>
      <c r="B124" s="52"/>
      <c r="C124" s="53" t="s">
        <v>32</v>
      </c>
      <c r="D124" s="70">
        <v>321812</v>
      </c>
      <c r="E124" s="70">
        <v>136560</v>
      </c>
      <c r="F124" s="70">
        <v>297621</v>
      </c>
      <c r="G124" s="70">
        <v>2763442</v>
      </c>
      <c r="H124" s="71">
        <v>12833244.880000001</v>
      </c>
      <c r="I124" s="71">
        <v>17332812.82</v>
      </c>
      <c r="J124" s="122">
        <v>3187543</v>
      </c>
      <c r="K124" s="122">
        <v>413053</v>
      </c>
      <c r="L124" s="122">
        <v>2098246</v>
      </c>
      <c r="M124" s="122">
        <v>658788</v>
      </c>
      <c r="N124" s="122">
        <v>95630</v>
      </c>
      <c r="O124" s="122">
        <v>453107</v>
      </c>
      <c r="P124" s="122">
        <v>172491</v>
      </c>
      <c r="Q124" s="122">
        <v>202190</v>
      </c>
      <c r="R124" s="122">
        <v>9765</v>
      </c>
      <c r="S124" s="122">
        <v>81602</v>
      </c>
      <c r="T124" s="172">
        <f>H124/D124</f>
        <v>39.878080618497762</v>
      </c>
      <c r="U124" s="173">
        <f>I124/D124</f>
        <v>53.860057486979976</v>
      </c>
      <c r="V124" s="125">
        <f>J124/D124</f>
        <v>9.9049848980149893</v>
      </c>
      <c r="W124" s="125">
        <f>K124/D124</f>
        <v>1.2835226778367494</v>
      </c>
      <c r="X124" s="125">
        <f>L124/D124</f>
        <v>6.5200986911612988</v>
      </c>
      <c r="Y124" s="125">
        <f>M124/D124</f>
        <v>2.0471206791542889</v>
      </c>
      <c r="Z124" s="125">
        <f>O124/D124</f>
        <v>1.4079866505910283</v>
      </c>
      <c r="AA124" s="125">
        <f>P124/D124</f>
        <v>0.53599927908219702</v>
      </c>
      <c r="AB124" s="125">
        <f>Q124/D124</f>
        <v>0.62828608007159459</v>
      </c>
      <c r="AC124" s="125">
        <f>R124/D124</f>
        <v>3.0343803214299032E-2</v>
      </c>
      <c r="AD124" s="164">
        <f>F124/D124</f>
        <v>0.92482878202180152</v>
      </c>
      <c r="AE124" s="173">
        <f t="shared" si="50"/>
        <v>93.975138254247227</v>
      </c>
      <c r="AF124" s="173">
        <f t="shared" si="51"/>
        <v>126.9245227006444</v>
      </c>
      <c r="AG124" s="69">
        <f>G124/D124</f>
        <v>8.5871316172175067</v>
      </c>
      <c r="AH124" s="32"/>
      <c r="AI124" s="64">
        <f>(T124-T125)*D124</f>
        <v>-37082.953665907633</v>
      </c>
      <c r="AJ124" s="65">
        <f>(T124-T125)/T125</f>
        <v>-2.881274987332249E-3</v>
      </c>
      <c r="AK124" s="64">
        <f>(AE124-AE125)*E124</f>
        <v>-5978.8016662987066</v>
      </c>
      <c r="AL124" s="65">
        <f>(AE124-AE125)/AE125</f>
        <v>-4.6566691371193293E-4</v>
      </c>
      <c r="AM124" s="24"/>
      <c r="AN124" s="64">
        <f>(U124-U125)*D124</f>
        <v>-82896.403968738072</v>
      </c>
      <c r="AO124" s="65">
        <f>(U124-U125)/U125</f>
        <v>-4.7598638047223561E-3</v>
      </c>
      <c r="AP124" s="64">
        <f>(AF124-AF125)*E124</f>
        <v>-40807.276645471342</v>
      </c>
      <c r="AQ124" s="65">
        <f>(AF124-AF125)/AF125</f>
        <v>-2.3488067782344618E-3</v>
      </c>
      <c r="AR124" s="203">
        <f>AD124/AD125-1</f>
        <v>-1.2223164710393197E-2</v>
      </c>
      <c r="AS124" s="80">
        <v>43.961812559999998</v>
      </c>
      <c r="AT124" s="80">
        <f>H124/D124/6*7</f>
        <v>46.524427388247389</v>
      </c>
    </row>
    <row r="125" spans="1:46" ht="15" hidden="1" customHeight="1">
      <c r="A125" s="197" t="s">
        <v>175</v>
      </c>
      <c r="B125" s="90"/>
      <c r="C125" s="49" t="s">
        <v>33</v>
      </c>
      <c r="D125" s="66">
        <v>107223</v>
      </c>
      <c r="E125" s="66">
        <v>45610</v>
      </c>
      <c r="F125" s="66">
        <v>100390</v>
      </c>
      <c r="G125" s="66">
        <v>924176</v>
      </c>
      <c r="H125" s="67">
        <v>4288202.93</v>
      </c>
      <c r="I125" s="67">
        <v>5802656.7999999998</v>
      </c>
      <c r="J125" s="132">
        <v>1067123</v>
      </c>
      <c r="K125" s="132">
        <v>135038</v>
      </c>
      <c r="L125" s="132">
        <v>703673</v>
      </c>
      <c r="M125" s="132">
        <v>222520</v>
      </c>
      <c r="N125" s="132">
        <v>31677</v>
      </c>
      <c r="O125" s="132">
        <v>152088</v>
      </c>
      <c r="P125" s="132">
        <v>58743</v>
      </c>
      <c r="Q125" s="132">
        <v>67287</v>
      </c>
      <c r="R125" s="132">
        <v>3247</v>
      </c>
      <c r="S125" s="132">
        <v>27118</v>
      </c>
      <c r="T125" s="174">
        <f>H125/D125</f>
        <v>39.993312349029587</v>
      </c>
      <c r="U125" s="174">
        <f>I125/D125</f>
        <v>54.117650131035319</v>
      </c>
      <c r="V125" s="135">
        <f>J125/D125</f>
        <v>9.9523702936869896</v>
      </c>
      <c r="W125" s="135">
        <f>K125/D125</f>
        <v>1.2594126260224019</v>
      </c>
      <c r="X125" s="135">
        <f>L125/D125</f>
        <v>6.5627057627561252</v>
      </c>
      <c r="Y125" s="135">
        <f>M125/D125</f>
        <v>2.0753010081792151</v>
      </c>
      <c r="Z125" s="135">
        <f>O125/D125</f>
        <v>1.4184270165915895</v>
      </c>
      <c r="AA125" s="135">
        <f>P125/D125</f>
        <v>0.54785820206485547</v>
      </c>
      <c r="AB125" s="135">
        <f>Q125/D125</f>
        <v>0.62754259813659385</v>
      </c>
      <c r="AC125" s="135">
        <f>R125/D125</f>
        <v>3.0282681887281646E-2</v>
      </c>
      <c r="AD125" s="135">
        <f>F125/D125</f>
        <v>0.93627300112848921</v>
      </c>
      <c r="AE125" s="174">
        <f t="shared" si="50"/>
        <v>94.018919754439807</v>
      </c>
      <c r="AF125" s="174">
        <f t="shared" si="51"/>
        <v>127.22334575750931</v>
      </c>
      <c r="AG125" s="68">
        <f>G125/D125</f>
        <v>8.6191955084263636</v>
      </c>
      <c r="AI125" s="49"/>
      <c r="AJ125" s="49"/>
      <c r="AK125" s="49"/>
      <c r="AL125" s="49"/>
      <c r="AN125" s="49"/>
      <c r="AO125" s="49"/>
      <c r="AP125" s="49"/>
      <c r="AQ125" s="49"/>
      <c r="AR125" s="204"/>
      <c r="AS125" s="79">
        <v>44.018290520000001</v>
      </c>
      <c r="AT125" s="79">
        <f>H125/D125/6*7</f>
        <v>46.658864407201186</v>
      </c>
    </row>
    <row r="126" spans="1:46" ht="15" hidden="1" customHeight="1">
      <c r="A126" s="197" t="s">
        <v>175</v>
      </c>
      <c r="B126" s="58"/>
      <c r="D126" s="9"/>
      <c r="E126" s="9"/>
      <c r="F126" s="9"/>
      <c r="G126" s="9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V126" s="118"/>
      <c r="W126" s="118"/>
      <c r="X126" s="118"/>
      <c r="Y126" s="118"/>
      <c r="Z126" s="118"/>
      <c r="AA126" s="118"/>
      <c r="AB126" s="118"/>
      <c r="AC126" s="118"/>
      <c r="AD126" s="168"/>
      <c r="AE126" s="173"/>
      <c r="AG126" s="72"/>
      <c r="AR126" s="9"/>
      <c r="AS126" s="81"/>
      <c r="AT126" s="103"/>
    </row>
    <row r="127" spans="1:46" ht="15" hidden="1" customHeight="1">
      <c r="A127" s="197" t="s">
        <v>175</v>
      </c>
      <c r="B127" s="90">
        <v>27</v>
      </c>
      <c r="C127" s="53" t="s">
        <v>30</v>
      </c>
      <c r="D127" s="70">
        <v>183865</v>
      </c>
      <c r="E127" s="70">
        <v>91621</v>
      </c>
      <c r="F127" s="70">
        <v>227455</v>
      </c>
      <c r="G127" s="70">
        <v>1953108</v>
      </c>
      <c r="H127" s="71">
        <v>9254297.7300000004</v>
      </c>
      <c r="I127" s="71">
        <v>11698940.66</v>
      </c>
      <c r="J127" s="122">
        <v>2061243</v>
      </c>
      <c r="K127" s="122">
        <v>262685</v>
      </c>
      <c r="L127" s="122">
        <v>1401852</v>
      </c>
      <c r="M127" s="122">
        <v>386527</v>
      </c>
      <c r="N127" s="122">
        <v>55530</v>
      </c>
      <c r="O127" s="122">
        <v>345699</v>
      </c>
      <c r="P127" s="122">
        <v>129851</v>
      </c>
      <c r="Q127" s="122">
        <v>172009</v>
      </c>
      <c r="R127" s="122">
        <v>6142</v>
      </c>
      <c r="S127" s="122">
        <v>55569</v>
      </c>
      <c r="T127" s="173">
        <f>H127/D127</f>
        <v>50.332024746417211</v>
      </c>
      <c r="U127" s="173">
        <f>I127/D127</f>
        <v>63.627882740053842</v>
      </c>
      <c r="V127" s="125">
        <f>J127/D127</f>
        <v>11.21063280124004</v>
      </c>
      <c r="W127" s="125">
        <f>K127/D127</f>
        <v>1.4286840888695511</v>
      </c>
      <c r="X127" s="125">
        <f>L127/D127</f>
        <v>7.6243548255513556</v>
      </c>
      <c r="Y127" s="125">
        <f>M127/D127</f>
        <v>2.102232616321758</v>
      </c>
      <c r="Z127" s="125">
        <f>O127/D127</f>
        <v>1.88017839175482</v>
      </c>
      <c r="AA127" s="125">
        <f>P127/D127</f>
        <v>0.7062301144861719</v>
      </c>
      <c r="AB127" s="125">
        <f>Q127/D127</f>
        <v>0.93551790716014471</v>
      </c>
      <c r="AC127" s="125">
        <f>R127/D127</f>
        <v>3.340494384466864E-2</v>
      </c>
      <c r="AD127" s="164">
        <f>F127/D127</f>
        <v>1.2370761156283143</v>
      </c>
      <c r="AE127" s="173">
        <f t="shared" ref="AE127:AE130" si="52">H127/E127</f>
        <v>101.00629473592299</v>
      </c>
      <c r="AF127" s="173">
        <f t="shared" ref="AF127:AF130" si="53">I127/E127</f>
        <v>127.68841924886216</v>
      </c>
      <c r="AG127" s="69">
        <f>G127/D127</f>
        <v>10.622511081500013</v>
      </c>
      <c r="AH127" s="32"/>
      <c r="AI127" s="64">
        <f>(T127-T130)*D127</f>
        <v>93319.773885632254</v>
      </c>
      <c r="AJ127" s="65">
        <f>(T127-T130)/T130</f>
        <v>1.0186660674513168E-2</v>
      </c>
      <c r="AK127" s="64">
        <f>(AE127-AE130)*E127</f>
        <v>61464.700630365187</v>
      </c>
      <c r="AL127" s="65">
        <f>(AE127-AE130)/AE130</f>
        <v>6.6861543589441111E-3</v>
      </c>
      <c r="AM127" s="24"/>
      <c r="AN127" s="64">
        <f>(U127-U130)*D127</f>
        <v>136919.41430430615</v>
      </c>
      <c r="AO127" s="65">
        <f>(U127-U130)/U130</f>
        <v>1.1842169409200702E-2</v>
      </c>
      <c r="AP127" s="64">
        <f>(AF127-AF130)*E127</f>
        <v>96715.296848180195</v>
      </c>
      <c r="AQ127" s="65">
        <f>(AF127-AF130)/AF130</f>
        <v>8.3359264124746209E-3</v>
      </c>
      <c r="AR127" s="203">
        <f>AD127/AD130-1</f>
        <v>1.4010659419292582E-2</v>
      </c>
      <c r="AS127" s="80">
        <v>58.61559536</v>
      </c>
      <c r="AT127" s="80">
        <f>H127/D127/6*7</f>
        <v>58.720695537486741</v>
      </c>
    </row>
    <row r="128" spans="1:46" hidden="1">
      <c r="A128" s="197" t="s">
        <v>175</v>
      </c>
      <c r="B128" s="52"/>
      <c r="C128" s="53" t="s">
        <v>31</v>
      </c>
      <c r="D128" s="70">
        <v>183647</v>
      </c>
      <c r="E128" s="70">
        <v>92025</v>
      </c>
      <c r="F128" s="70">
        <v>227237</v>
      </c>
      <c r="G128" s="70">
        <v>1948414</v>
      </c>
      <c r="H128" s="71">
        <v>9241550.2300000004</v>
      </c>
      <c r="I128" s="71">
        <v>11666219.710000001</v>
      </c>
      <c r="J128" s="122">
        <v>2068323</v>
      </c>
      <c r="K128" s="122">
        <v>278409</v>
      </c>
      <c r="L128" s="122">
        <v>1397973</v>
      </c>
      <c r="M128" s="122">
        <v>381937</v>
      </c>
      <c r="N128" s="122">
        <v>56134</v>
      </c>
      <c r="O128" s="122">
        <v>339750</v>
      </c>
      <c r="P128" s="122">
        <v>124262</v>
      </c>
      <c r="Q128" s="122">
        <v>171464</v>
      </c>
      <c r="R128" s="122">
        <v>6208</v>
      </c>
      <c r="S128" s="122">
        <v>55713</v>
      </c>
      <c r="T128" s="172">
        <f>H128/D128</f>
        <v>50.322358818820895</v>
      </c>
      <c r="U128" s="173">
        <f>I128/D128</f>
        <v>63.525239780666176</v>
      </c>
      <c r="V128" s="125">
        <f>J128/D128</f>
        <v>11.262492717005996</v>
      </c>
      <c r="W128" s="125">
        <f>K128/D128</f>
        <v>1.5160008058939161</v>
      </c>
      <c r="X128" s="125">
        <f>L128/D128</f>
        <v>7.6122833479446985</v>
      </c>
      <c r="Y128" s="125">
        <f>M128/D128</f>
        <v>2.0797344906260382</v>
      </c>
      <c r="Z128" s="125">
        <f>O128/D128</f>
        <v>1.8500166079489455</v>
      </c>
      <c r="AA128" s="125">
        <f>P128/D128</f>
        <v>0.6766350661867605</v>
      </c>
      <c r="AB128" s="125">
        <f>Q128/D128</f>
        <v>0.93366077311363649</v>
      </c>
      <c r="AC128" s="125">
        <f>R128/D128</f>
        <v>3.380398264060943E-2</v>
      </c>
      <c r="AD128" s="164">
        <f>F128/D128</f>
        <v>1.2373575391920368</v>
      </c>
      <c r="AE128" s="173">
        <f t="shared" si="52"/>
        <v>100.42434371094812</v>
      </c>
      <c r="AF128" s="173">
        <f t="shared" si="53"/>
        <v>126.77228698723174</v>
      </c>
      <c r="AG128" s="69">
        <f>G128/D128</f>
        <v>10.609560733363464</v>
      </c>
      <c r="AH128" s="32"/>
      <c r="AI128" s="64">
        <f>(T128-T130)*D128</f>
        <v>91434.010455577591</v>
      </c>
      <c r="AJ128" s="65">
        <f>(T128-T130)/T130</f>
        <v>9.9926611052520604E-3</v>
      </c>
      <c r="AK128" s="64">
        <f>(AE128-AE130)*E128</f>
        <v>8181.6842764147686</v>
      </c>
      <c r="AL128" s="65">
        <f>(AE128-AE130)/AE130</f>
        <v>8.8609961098153045E-4</v>
      </c>
      <c r="AM128" s="24"/>
      <c r="AN128" s="64">
        <f>(U128-U130)*D128</f>
        <v>117907.00389347191</v>
      </c>
      <c r="AO128" s="65">
        <f>(U128-U130)/U130</f>
        <v>1.0209890128029258E-2</v>
      </c>
      <c r="AP128" s="64">
        <f>(AF128-AF130)*E128</f>
        <v>12834.688617935179</v>
      </c>
      <c r="AQ128" s="65">
        <f>(AF128-AF130)/AF130</f>
        <v>1.1013699963045597E-3</v>
      </c>
      <c r="AR128" s="203">
        <f>AD128/AD130-1</f>
        <v>1.4241337620755745E-2</v>
      </c>
      <c r="AS128" s="80">
        <v>58.492146380000001</v>
      </c>
      <c r="AT128" s="80">
        <f>H128/D128/6*7</f>
        <v>58.709418621957717</v>
      </c>
    </row>
    <row r="129" spans="1:46" ht="15" hidden="1" customHeight="1">
      <c r="A129" s="197" t="s">
        <v>175</v>
      </c>
      <c r="B129" s="52"/>
      <c r="C129" s="53" t="s">
        <v>32</v>
      </c>
      <c r="D129" s="70">
        <v>183243</v>
      </c>
      <c r="E129" s="70">
        <v>91967</v>
      </c>
      <c r="F129" s="70">
        <v>226560</v>
      </c>
      <c r="G129" s="70">
        <v>1942099</v>
      </c>
      <c r="H129" s="71">
        <v>9190274.9399999995</v>
      </c>
      <c r="I129" s="71">
        <v>11610756.720000001</v>
      </c>
      <c r="J129" s="122">
        <v>2051910</v>
      </c>
      <c r="K129" s="122">
        <v>274636</v>
      </c>
      <c r="L129" s="122">
        <v>1386659</v>
      </c>
      <c r="M129" s="122">
        <v>380501</v>
      </c>
      <c r="N129" s="122">
        <v>55833</v>
      </c>
      <c r="O129" s="122">
        <v>339730</v>
      </c>
      <c r="P129" s="122">
        <v>125110</v>
      </c>
      <c r="Q129" s="122">
        <v>170898</v>
      </c>
      <c r="R129" s="122">
        <v>6013</v>
      </c>
      <c r="S129" s="122">
        <v>55698</v>
      </c>
      <c r="T129" s="172">
        <f>H129/D129</f>
        <v>50.153484389581045</v>
      </c>
      <c r="U129" s="173">
        <f>I129/D129</f>
        <v>63.362620782239979</v>
      </c>
      <c r="V129" s="125">
        <f>J129/D129</f>
        <v>11.197753802328057</v>
      </c>
      <c r="W129" s="125">
        <f>K129/D129</f>
        <v>1.4987530219435394</v>
      </c>
      <c r="X129" s="125">
        <f>L129/D129</f>
        <v>7.5673231719629124</v>
      </c>
      <c r="Y129" s="125">
        <f>M129/D129</f>
        <v>2.0764831398743744</v>
      </c>
      <c r="Z129" s="125">
        <f>O129/D129</f>
        <v>1.8539862368548867</v>
      </c>
      <c r="AA129" s="125">
        <f>P129/D129</f>
        <v>0.68275459362704172</v>
      </c>
      <c r="AB129" s="125">
        <f>Q129/D129</f>
        <v>0.93263044154483388</v>
      </c>
      <c r="AC129" s="125">
        <f>R129/D129</f>
        <v>3.2814350343532903E-2</v>
      </c>
      <c r="AD129" s="164">
        <f>F129/D129</f>
        <v>1.2363910217579934</v>
      </c>
      <c r="AE129" s="173">
        <f t="shared" si="52"/>
        <v>99.930137331869034</v>
      </c>
      <c r="AF129" s="173">
        <f t="shared" si="53"/>
        <v>126.24916241695391</v>
      </c>
      <c r="AG129" s="69">
        <f>G129/D129</f>
        <v>10.598489437522852</v>
      </c>
      <c r="AH129" s="32"/>
      <c r="AI129" s="64">
        <f>(T129-T130)*D129</f>
        <v>60287.810245749424</v>
      </c>
      <c r="AJ129" s="65">
        <f>(T129-T130)/T130</f>
        <v>6.60327439556557E-3</v>
      </c>
      <c r="AK129" s="64">
        <f>(AE129-AE130)*E129</f>
        <v>-37274.150405445274</v>
      </c>
      <c r="AL129" s="65">
        <f>(AE129-AE130)/AE130</f>
        <v>-4.0394421140714301E-3</v>
      </c>
      <c r="AM129" s="24"/>
      <c r="AN129" s="64">
        <f>(U129-U130)*D129</f>
        <v>87848.830379812003</v>
      </c>
      <c r="AO129" s="65">
        <f>(U129-U130)/U130</f>
        <v>7.6238421083749215E-3</v>
      </c>
      <c r="AP129" s="64">
        <f>(AF129-AF130)*E129</f>
        <v>-35283.597972772724</v>
      </c>
      <c r="AQ129" s="65">
        <f>(AF129-AF130)/AF130</f>
        <v>-3.0296647623932098E-3</v>
      </c>
      <c r="AR129" s="203">
        <f>AD129/AD130-1</f>
        <v>1.3449099400121511E-2</v>
      </c>
      <c r="AS129" s="80">
        <v>58.315971949999998</v>
      </c>
      <c r="AT129" s="80">
        <f>H129/D129/6*7</f>
        <v>58.512398454511214</v>
      </c>
    </row>
    <row r="130" spans="1:46" ht="15" hidden="1" customHeight="1">
      <c r="A130" s="197" t="s">
        <v>175</v>
      </c>
      <c r="B130" s="90"/>
      <c r="C130" s="49" t="s">
        <v>33</v>
      </c>
      <c r="D130" s="66">
        <v>61241</v>
      </c>
      <c r="E130" s="66">
        <v>30411</v>
      </c>
      <c r="F130" s="66">
        <v>74713</v>
      </c>
      <c r="G130" s="66">
        <v>641957</v>
      </c>
      <c r="H130" s="67">
        <v>3051300.96</v>
      </c>
      <c r="I130" s="67">
        <v>3851030.61</v>
      </c>
      <c r="J130" s="132">
        <v>670840</v>
      </c>
      <c r="K130" s="132">
        <v>88174</v>
      </c>
      <c r="L130" s="132">
        <v>455460</v>
      </c>
      <c r="M130" s="132">
        <v>124053</v>
      </c>
      <c r="N130" s="132">
        <v>18280</v>
      </c>
      <c r="O130" s="132">
        <v>110437</v>
      </c>
      <c r="P130" s="132">
        <v>39804</v>
      </c>
      <c r="Q130" s="132">
        <v>56272</v>
      </c>
      <c r="R130" s="132">
        <v>2031</v>
      </c>
      <c r="S130" s="132">
        <v>18188</v>
      </c>
      <c r="T130" s="174">
        <f>H130/D130</f>
        <v>49.824479678646661</v>
      </c>
      <c r="U130" s="174">
        <f>I130/D130</f>
        <v>62.883209124606061</v>
      </c>
      <c r="V130" s="135">
        <f>J130/D130</f>
        <v>10.954099377867768</v>
      </c>
      <c r="W130" s="135">
        <f>K130/D130</f>
        <v>1.4397870707532536</v>
      </c>
      <c r="X130" s="135">
        <f>L130/D130</f>
        <v>7.4371744419588186</v>
      </c>
      <c r="Y130" s="135">
        <f>M130/D130</f>
        <v>2.0256527489753595</v>
      </c>
      <c r="Z130" s="135">
        <f>O130/D130</f>
        <v>1.8033180385689325</v>
      </c>
      <c r="AA130" s="135">
        <f>P130/D130</f>
        <v>0.64995672833559215</v>
      </c>
      <c r="AB130" s="135">
        <f>Q130/D130</f>
        <v>0.91886154700282485</v>
      </c>
      <c r="AC130" s="135">
        <f>R130/D130</f>
        <v>3.3164056759360558E-2</v>
      </c>
      <c r="AD130" s="135">
        <f>F130/D130</f>
        <v>1.2199833444914354</v>
      </c>
      <c r="AE130" s="174">
        <f t="shared" si="52"/>
        <v>100.33543651968037</v>
      </c>
      <c r="AF130" s="174">
        <f t="shared" si="53"/>
        <v>126.6328174015981</v>
      </c>
      <c r="AG130" s="68">
        <f>G130/D130</f>
        <v>10.482470893682336</v>
      </c>
      <c r="AI130" s="49"/>
      <c r="AJ130" s="49"/>
      <c r="AK130" s="49"/>
      <c r="AL130" s="49"/>
      <c r="AN130" s="49"/>
      <c r="AO130" s="49"/>
      <c r="AP130" s="49"/>
      <c r="AQ130" s="49"/>
      <c r="AR130" s="204"/>
      <c r="AS130" s="79">
        <v>57.858916290000003</v>
      </c>
      <c r="AT130" s="79">
        <f>H130/D130/6*7</f>
        <v>58.128559625087775</v>
      </c>
    </row>
    <row r="131" spans="1:46" ht="15" hidden="1" customHeight="1">
      <c r="A131" s="197" t="s">
        <v>175</v>
      </c>
      <c r="B131" s="58"/>
      <c r="D131" s="9"/>
      <c r="E131" s="9"/>
      <c r="F131" s="9"/>
      <c r="G131" s="9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V131" s="118"/>
      <c r="W131" s="118"/>
      <c r="X131" s="118"/>
      <c r="Y131" s="118"/>
      <c r="Z131" s="118"/>
      <c r="AA131" s="118"/>
      <c r="AB131" s="118"/>
      <c r="AC131" s="118"/>
      <c r="AD131" s="168"/>
      <c r="AE131" s="173"/>
      <c r="AG131" s="72"/>
      <c r="AR131" s="9"/>
      <c r="AS131" s="81"/>
      <c r="AT131" s="81"/>
    </row>
    <row r="132" spans="1:46" ht="15" hidden="1" customHeight="1">
      <c r="A132" s="197" t="s">
        <v>175</v>
      </c>
      <c r="B132" s="90">
        <v>29</v>
      </c>
      <c r="C132" s="53" t="s">
        <v>30</v>
      </c>
      <c r="D132" s="70">
        <v>304805</v>
      </c>
      <c r="E132" s="70">
        <v>119628</v>
      </c>
      <c r="F132" s="70">
        <v>257345</v>
      </c>
      <c r="G132" s="70">
        <v>2553391</v>
      </c>
      <c r="H132" s="71">
        <v>11755498.619999999</v>
      </c>
      <c r="I132" s="71">
        <v>15185283.970000001</v>
      </c>
      <c r="J132" s="122">
        <v>2237378</v>
      </c>
      <c r="K132" s="122">
        <v>316659</v>
      </c>
      <c r="L132" s="122">
        <v>1422490</v>
      </c>
      <c r="M132" s="122">
        <v>481000</v>
      </c>
      <c r="N132" s="122">
        <v>77784</v>
      </c>
      <c r="O132" s="122">
        <v>329578</v>
      </c>
      <c r="P132" s="122">
        <v>152553</v>
      </c>
      <c r="Q132" s="122">
        <v>98822</v>
      </c>
      <c r="R132" s="122">
        <v>9997</v>
      </c>
      <c r="S132" s="122">
        <v>69729</v>
      </c>
      <c r="T132" s="173">
        <f>H132/D132</f>
        <v>38.567276192975832</v>
      </c>
      <c r="U132" s="173">
        <f>I132/D132</f>
        <v>49.819668214104098</v>
      </c>
      <c r="V132" s="125">
        <f>J132/D132</f>
        <v>7.3403585899181447</v>
      </c>
      <c r="W132" s="125">
        <f>K132/D132</f>
        <v>1.0388904381489805</v>
      </c>
      <c r="X132" s="125">
        <f>L132/D132</f>
        <v>4.6668853857384232</v>
      </c>
      <c r="Y132" s="125">
        <f>M132/D132</f>
        <v>1.578058102721412</v>
      </c>
      <c r="Z132" s="125">
        <f>O132/D132</f>
        <v>1.0812749134692672</v>
      </c>
      <c r="AA132" s="125">
        <f>P132/D132</f>
        <v>0.50049375830448972</v>
      </c>
      <c r="AB132" s="125">
        <f>Q132/D132</f>
        <v>0.32421384163645611</v>
      </c>
      <c r="AC132" s="125">
        <f>R132/D132</f>
        <v>3.2798018405209892E-2</v>
      </c>
      <c r="AD132" s="164">
        <f>F132/D132</f>
        <v>0.84429389281671885</v>
      </c>
      <c r="AE132" s="173">
        <f t="shared" ref="AE132:AE135" si="54">H132/E132</f>
        <v>98.267116561340146</v>
      </c>
      <c r="AF132" s="173">
        <f t="shared" ref="AF132:AF135" si="55">I132/E132</f>
        <v>126.93753945564585</v>
      </c>
      <c r="AG132" s="69">
        <f>G132/D132</f>
        <v>8.3771296402618063</v>
      </c>
      <c r="AH132" s="32"/>
      <c r="AI132" s="64">
        <f>(T132-T135)*D132</f>
        <v>96653.282339677404</v>
      </c>
      <c r="AJ132" s="65">
        <f>(T132-T135)/T135</f>
        <v>8.2901247542472006E-3</v>
      </c>
      <c r="AK132" s="64">
        <f>(AE132-AE135)*E132</f>
        <v>66595.947280967317</v>
      </c>
      <c r="AL132" s="65">
        <f>(AE132-AE135)/AE135</f>
        <v>5.6973651971965649E-3</v>
      </c>
      <c r="AM132" s="24"/>
      <c r="AN132" s="64">
        <f>(U132-U135)*D132</f>
        <v>130465.79089523312</v>
      </c>
      <c r="AO132" s="65">
        <f>(U132-U135)/U135</f>
        <v>8.6660489248759059E-3</v>
      </c>
      <c r="AP132" s="64">
        <f>(AF132-AF135)*E132</f>
        <v>91653.395572036883</v>
      </c>
      <c r="AQ132" s="65">
        <f>(AF132-AF135)/AF135</f>
        <v>6.0723227006309888E-3</v>
      </c>
      <c r="AR132" s="203">
        <f>AD132/AD135-1</f>
        <v>-2.726915503291627E-4</v>
      </c>
      <c r="AS132" s="80">
        <v>42.781655399999998</v>
      </c>
      <c r="AT132" s="80">
        <f>H132/D132/6*7</f>
        <v>44.995155558471808</v>
      </c>
    </row>
    <row r="133" spans="1:46" hidden="1">
      <c r="A133" s="197" t="s">
        <v>175</v>
      </c>
      <c r="B133" s="52"/>
      <c r="C133" s="53" t="s">
        <v>31</v>
      </c>
      <c r="D133" s="70">
        <v>304939</v>
      </c>
      <c r="E133" s="70">
        <v>120201</v>
      </c>
      <c r="F133" s="70">
        <v>258638</v>
      </c>
      <c r="G133" s="70">
        <v>2566954</v>
      </c>
      <c r="H133" s="71">
        <v>11822121.550000001</v>
      </c>
      <c r="I133" s="71">
        <v>15239612.02</v>
      </c>
      <c r="J133" s="122">
        <v>2270217</v>
      </c>
      <c r="K133" s="122">
        <v>338252</v>
      </c>
      <c r="L133" s="122">
        <v>1434146</v>
      </c>
      <c r="M133" s="122">
        <v>480537</v>
      </c>
      <c r="N133" s="122">
        <v>78568</v>
      </c>
      <c r="O133" s="122">
        <v>328204</v>
      </c>
      <c r="P133" s="122">
        <v>151125</v>
      </c>
      <c r="Q133" s="122">
        <v>98969</v>
      </c>
      <c r="R133" s="122">
        <v>9958</v>
      </c>
      <c r="S133" s="122">
        <v>69835</v>
      </c>
      <c r="T133" s="172">
        <f>H133/D133</f>
        <v>38.768808023899865</v>
      </c>
      <c r="U133" s="173">
        <f>I133/D133</f>
        <v>49.975936236427614</v>
      </c>
      <c r="V133" s="125">
        <f>J133/D133</f>
        <v>7.4448233909076897</v>
      </c>
      <c r="W133" s="125">
        <f>K133/D133</f>
        <v>1.109244799779628</v>
      </c>
      <c r="X133" s="125">
        <f>L133/D133</f>
        <v>4.7030586445157887</v>
      </c>
      <c r="Y133" s="125">
        <f>M133/D133</f>
        <v>1.5758463168043444</v>
      </c>
      <c r="Z133" s="125">
        <f>O133/D133</f>
        <v>1.0762939473140529</v>
      </c>
      <c r="AA133" s="125">
        <f>P133/D133</f>
        <v>0.49559092146298112</v>
      </c>
      <c r="AB133" s="125">
        <f>Q133/D133</f>
        <v>0.32455343527721936</v>
      </c>
      <c r="AC133" s="125">
        <f>R133/D133</f>
        <v>3.2655711470162885E-2</v>
      </c>
      <c r="AD133" s="164">
        <f>F133/D133</f>
        <v>0.84816307523799839</v>
      </c>
      <c r="AE133" s="173">
        <f t="shared" si="54"/>
        <v>98.352938411494094</v>
      </c>
      <c r="AF133" s="173">
        <f t="shared" si="55"/>
        <v>126.78440295837805</v>
      </c>
      <c r="AG133" s="69">
        <f>G133/D133</f>
        <v>8.4179262081924584</v>
      </c>
      <c r="AH133" s="32"/>
      <c r="AI133" s="64">
        <f>(T133-T135)*D133</f>
        <v>158150.68856137406</v>
      </c>
      <c r="AJ133" s="65">
        <f>(T133-T135)/T135</f>
        <v>1.3558906348456691E-2</v>
      </c>
      <c r="AK133" s="64">
        <f>(AE133-AE135)*E133</f>
        <v>77230.80399153936</v>
      </c>
      <c r="AL133" s="65">
        <f>(AE133-AE135)/AE135</f>
        <v>6.5756936919814674E-3</v>
      </c>
      <c r="AM133" s="24"/>
      <c r="AN133" s="64">
        <f>(U133-U135)*D133</f>
        <v>178175.36142147172</v>
      </c>
      <c r="AO133" s="65">
        <f>(U133-U135)/U135</f>
        <v>1.1829904773392819E-2</v>
      </c>
      <c r="AP133" s="64">
        <f>(AF133-AF135)*E133</f>
        <v>73685.241346041628</v>
      </c>
      <c r="AQ133" s="65">
        <f>(AF133-AF135)/AF135</f>
        <v>4.8586045825932383E-3</v>
      </c>
      <c r="AR133" s="203">
        <f>AD133/AD135-1</f>
        <v>4.308802359358932E-3</v>
      </c>
      <c r="AS133" s="80">
        <v>42.726568700000001</v>
      </c>
      <c r="AT133" s="80">
        <f>H133/D133/6*7</f>
        <v>45.230276027883171</v>
      </c>
    </row>
    <row r="134" spans="1:46" ht="15" hidden="1" customHeight="1">
      <c r="A134" s="197" t="s">
        <v>175</v>
      </c>
      <c r="B134" s="52"/>
      <c r="C134" s="53" t="s">
        <v>32</v>
      </c>
      <c r="D134" s="70">
        <v>303827</v>
      </c>
      <c r="E134" s="70">
        <v>119657</v>
      </c>
      <c r="F134" s="70">
        <v>258814</v>
      </c>
      <c r="G134" s="70">
        <v>2559255</v>
      </c>
      <c r="H134" s="71">
        <v>11788407.220000001</v>
      </c>
      <c r="I134" s="71">
        <v>15221391.970000001</v>
      </c>
      <c r="J134" s="122">
        <v>2247990</v>
      </c>
      <c r="K134" s="122">
        <v>334706</v>
      </c>
      <c r="L134" s="122">
        <v>1421456</v>
      </c>
      <c r="M134" s="122">
        <v>474864</v>
      </c>
      <c r="N134" s="122">
        <v>78230</v>
      </c>
      <c r="O134" s="122">
        <v>329272</v>
      </c>
      <c r="P134" s="122">
        <v>151937</v>
      </c>
      <c r="Q134" s="122">
        <v>99325</v>
      </c>
      <c r="R134" s="122">
        <v>9934</v>
      </c>
      <c r="S134" s="122">
        <v>69789</v>
      </c>
      <c r="T134" s="172">
        <f>H134/D134</f>
        <v>38.799735441550624</v>
      </c>
      <c r="U134" s="173">
        <f>I134/D134</f>
        <v>50.098878539431979</v>
      </c>
      <c r="V134" s="125">
        <f>J134/D134</f>
        <v>7.3989145138516328</v>
      </c>
      <c r="W134" s="125">
        <f>K134/D134</f>
        <v>1.1016334953773035</v>
      </c>
      <c r="X134" s="125">
        <f>L134/D134</f>
        <v>4.6785045437041477</v>
      </c>
      <c r="Y134" s="125">
        <f>M134/D134</f>
        <v>1.5629420690063753</v>
      </c>
      <c r="Z134" s="125">
        <f>O134/D134</f>
        <v>1.0837483172989892</v>
      </c>
      <c r="AA134" s="125">
        <f>P134/D134</f>
        <v>0.50007734664792791</v>
      </c>
      <c r="AB134" s="125">
        <f>Q134/D134</f>
        <v>0.32691301299752817</v>
      </c>
      <c r="AC134" s="125">
        <f>R134/D134</f>
        <v>3.2696238319833329E-2</v>
      </c>
      <c r="AD134" s="164">
        <f>F134/D134</f>
        <v>0.85184661007744544</v>
      </c>
      <c r="AE134" s="173">
        <f t="shared" si="54"/>
        <v>98.518325045755788</v>
      </c>
      <c r="AF134" s="173">
        <f t="shared" si="55"/>
        <v>127.20853748631505</v>
      </c>
      <c r="AG134" s="69">
        <f>G134/D134</f>
        <v>8.4233955507575029</v>
      </c>
      <c r="AH134" s="32"/>
      <c r="AI134" s="64">
        <f>(T134-T135)*D134</f>
        <v>166970.5558858221</v>
      </c>
      <c r="AJ134" s="65">
        <f>(T134-T135)/T135</f>
        <v>1.4367462535971159E-2</v>
      </c>
      <c r="AK134" s="64">
        <f>(AE134-AE135)*E134</f>
        <v>96670.944967891017</v>
      </c>
      <c r="AL134" s="65">
        <f>(AE134-AE135)/AE135</f>
        <v>8.2683138495292068E-3</v>
      </c>
      <c r="AM134" s="24"/>
      <c r="AN134" s="64">
        <f>(U134-U135)*D134</f>
        <v>214878.81272612352</v>
      </c>
      <c r="AO134" s="65">
        <f>(U134-U135)/U135</f>
        <v>1.4319036705869852E-2</v>
      </c>
      <c r="AP134" s="64">
        <f>(AF134-AF135)*E134</f>
        <v>124102.4253756066</v>
      </c>
      <c r="AQ134" s="65">
        <f>(AF134-AF135)/AF135</f>
        <v>8.2201791923501299E-3</v>
      </c>
      <c r="AR134" s="203">
        <f>AD134/AD135-1</f>
        <v>8.6704712070813095E-3</v>
      </c>
      <c r="AS134" s="80">
        <v>42.652592339999998</v>
      </c>
      <c r="AT134" s="80">
        <f>H134/D134/6*7</f>
        <v>45.266358015142394</v>
      </c>
    </row>
    <row r="135" spans="1:46" ht="15" hidden="1" customHeight="1">
      <c r="A135" s="197" t="s">
        <v>175</v>
      </c>
      <c r="B135" s="90"/>
      <c r="C135" s="49" t="s">
        <v>33</v>
      </c>
      <c r="D135" s="66">
        <v>101437</v>
      </c>
      <c r="E135" s="66">
        <v>39709</v>
      </c>
      <c r="F135" s="66">
        <v>85666</v>
      </c>
      <c r="G135" s="66">
        <v>845419</v>
      </c>
      <c r="H135" s="67">
        <v>3879983.25</v>
      </c>
      <c r="I135" s="67">
        <v>5010139.57</v>
      </c>
      <c r="J135" s="132">
        <v>741634</v>
      </c>
      <c r="K135" s="132">
        <v>109150</v>
      </c>
      <c r="L135" s="132">
        <v>468300</v>
      </c>
      <c r="M135" s="132">
        <v>158464</v>
      </c>
      <c r="N135" s="132">
        <v>25868</v>
      </c>
      <c r="O135" s="132">
        <v>108685</v>
      </c>
      <c r="P135" s="132">
        <v>50105</v>
      </c>
      <c r="Q135" s="132">
        <v>32634</v>
      </c>
      <c r="R135" s="132">
        <v>3404</v>
      </c>
      <c r="S135" s="132">
        <v>22990</v>
      </c>
      <c r="T135" s="174">
        <f>H135/D135</f>
        <v>38.250177450042884</v>
      </c>
      <c r="U135" s="174">
        <f>I135/D135</f>
        <v>49.391637863895824</v>
      </c>
      <c r="V135" s="135">
        <f>J135/D135</f>
        <v>7.3112769502252632</v>
      </c>
      <c r="W135" s="135">
        <f>K135/D135</f>
        <v>1.0760373433756913</v>
      </c>
      <c r="X135" s="135">
        <f>L135/D135</f>
        <v>4.6166586156924989</v>
      </c>
      <c r="Y135" s="135">
        <f>M135/D135</f>
        <v>1.5621913108629002</v>
      </c>
      <c r="Z135" s="135">
        <f>O135/D135</f>
        <v>1.0714532172678608</v>
      </c>
      <c r="AA135" s="135">
        <f>P135/D135</f>
        <v>0.49395191103837849</v>
      </c>
      <c r="AB135" s="135">
        <f>Q135/D135</f>
        <v>0.32171692774825755</v>
      </c>
      <c r="AC135" s="135">
        <f>R135/D135</f>
        <v>3.355777477646224E-2</v>
      </c>
      <c r="AD135" s="135">
        <f>F135/D135</f>
        <v>0.84452418742667867</v>
      </c>
      <c r="AE135" s="174">
        <f t="shared" si="54"/>
        <v>97.710424588884138</v>
      </c>
      <c r="AF135" s="174">
        <f t="shared" si="55"/>
        <v>126.17138608375936</v>
      </c>
      <c r="AG135" s="68">
        <f>G135/D135</f>
        <v>8.3344243224858783</v>
      </c>
      <c r="AI135" s="49"/>
      <c r="AJ135" s="49"/>
      <c r="AK135" s="49"/>
      <c r="AL135" s="49"/>
      <c r="AN135" s="49"/>
      <c r="AO135" s="49"/>
      <c r="AP135" s="49"/>
      <c r="AQ135" s="49"/>
      <c r="AR135" s="204"/>
      <c r="AS135" s="79">
        <v>42.545389800000002</v>
      </c>
      <c r="AT135" s="79">
        <f>H135/D135/6*7</f>
        <v>44.625207025050031</v>
      </c>
    </row>
    <row r="136" spans="1:46" ht="15" hidden="1" customHeight="1">
      <c r="A136" s="197" t="s">
        <v>175</v>
      </c>
      <c r="B136" s="58"/>
      <c r="D136" s="9"/>
      <c r="E136" s="9"/>
      <c r="F136" s="9"/>
      <c r="G136" s="9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V136" s="118"/>
      <c r="W136" s="118"/>
      <c r="X136" s="118"/>
      <c r="Y136" s="118"/>
      <c r="Z136" s="118"/>
      <c r="AA136" s="118"/>
      <c r="AB136" s="118"/>
      <c r="AC136" s="118"/>
      <c r="AD136" s="168"/>
      <c r="AE136" s="173"/>
      <c r="AG136" s="72"/>
      <c r="AR136" s="9"/>
      <c r="AS136" s="81"/>
      <c r="AT136" s="103"/>
    </row>
    <row r="137" spans="1:46" ht="15" hidden="1" customHeight="1">
      <c r="A137" s="197" t="s">
        <v>175</v>
      </c>
      <c r="B137" s="90">
        <v>30</v>
      </c>
      <c r="C137" s="53" t="s">
        <v>30</v>
      </c>
      <c r="D137" s="70">
        <v>60781</v>
      </c>
      <c r="E137" s="70">
        <v>30872</v>
      </c>
      <c r="F137" s="70">
        <v>72742</v>
      </c>
      <c r="G137" s="70">
        <v>706691</v>
      </c>
      <c r="H137" s="71">
        <v>3321952.22</v>
      </c>
      <c r="I137" s="71">
        <v>4076550.98</v>
      </c>
      <c r="J137" s="122">
        <v>596699</v>
      </c>
      <c r="K137" s="122">
        <v>74809</v>
      </c>
      <c r="L137" s="122">
        <v>377333</v>
      </c>
      <c r="M137" s="122">
        <v>140150</v>
      </c>
      <c r="N137" s="122">
        <v>19375</v>
      </c>
      <c r="O137" s="122">
        <v>99716</v>
      </c>
      <c r="P137" s="122">
        <v>44552</v>
      </c>
      <c r="Q137" s="122">
        <v>34669</v>
      </c>
      <c r="R137" s="122">
        <v>3246</v>
      </c>
      <c r="S137" s="122">
        <v>18372</v>
      </c>
      <c r="T137" s="173">
        <f>H137/D137</f>
        <v>54.654451555584806</v>
      </c>
      <c r="U137" s="173">
        <f>I137/D137</f>
        <v>67.069495072473302</v>
      </c>
      <c r="V137" s="125">
        <f>J137/D137</f>
        <v>9.8171961632747067</v>
      </c>
      <c r="W137" s="125">
        <f>K137/D137</f>
        <v>1.2307958079004953</v>
      </c>
      <c r="X137" s="125">
        <f>L137/D137</f>
        <v>6.2080748918247481</v>
      </c>
      <c r="Y137" s="125">
        <f>M137/D137</f>
        <v>2.3058192527270034</v>
      </c>
      <c r="Z137" s="125">
        <f>O137/D137</f>
        <v>1.6405784702456361</v>
      </c>
      <c r="AA137" s="125">
        <f>P137/D137</f>
        <v>0.73299221796285019</v>
      </c>
      <c r="AB137" s="125">
        <f>Q137/D137</f>
        <v>0.57039206330925785</v>
      </c>
      <c r="AC137" s="125">
        <f>R137/D137</f>
        <v>5.340484690939603E-2</v>
      </c>
      <c r="AD137" s="164">
        <f>F137/D137</f>
        <v>1.1967884700811109</v>
      </c>
      <c r="AE137" s="173">
        <f t="shared" ref="AE137:AE140" si="56">H137/E137</f>
        <v>107.604049624255</v>
      </c>
      <c r="AF137" s="173">
        <f t="shared" ref="AF137:AF140" si="57">I137/E137</f>
        <v>132.04687030318735</v>
      </c>
      <c r="AG137" s="69">
        <f>G137/D137</f>
        <v>11.626840624537273</v>
      </c>
      <c r="AH137" s="32"/>
      <c r="AI137" s="64">
        <f>(T137-T140)*D137</f>
        <v>41754.86053370763</v>
      </c>
      <c r="AJ137" s="65">
        <f>(T137-T140)/T140</f>
        <v>1.2729374472913236E-2</v>
      </c>
      <c r="AK137" s="64">
        <f>(AE137-AE140)*E137</f>
        <v>39923.586422677385</v>
      </c>
      <c r="AL137" s="65">
        <f>(AE137-AE140)/AE140</f>
        <v>1.216430168044017E-2</v>
      </c>
      <c r="AM137" s="24"/>
      <c r="AN137" s="64">
        <f>(U137-U140)*D137</f>
        <v>49148.423614231921</v>
      </c>
      <c r="AO137" s="65">
        <f>(U137-U140)/U140</f>
        <v>1.2203504101248378E-2</v>
      </c>
      <c r="AP137" s="64">
        <f>(AF137-AF140)*E137</f>
        <v>46899.998526356387</v>
      </c>
      <c r="AQ137" s="65">
        <f>(AF137-AF140)/AF140</f>
        <v>1.1638724728761759E-2</v>
      </c>
      <c r="AR137" s="203">
        <f>AD137/AD140-1</f>
        <v>4.5181847653004148E-3</v>
      </c>
      <c r="AS137" s="80">
        <v>60.636287750000001</v>
      </c>
      <c r="AT137" s="80">
        <f>H137/D137/6*7</f>
        <v>63.763526814848944</v>
      </c>
    </row>
    <row r="138" spans="1:46" hidden="1">
      <c r="A138" s="197" t="s">
        <v>175</v>
      </c>
      <c r="B138" s="52"/>
      <c r="C138" s="53" t="s">
        <v>31</v>
      </c>
      <c r="D138" s="70">
        <v>60462</v>
      </c>
      <c r="E138" s="70">
        <v>30920</v>
      </c>
      <c r="F138" s="70">
        <v>73274</v>
      </c>
      <c r="G138" s="70">
        <v>709324</v>
      </c>
      <c r="H138" s="71">
        <v>3330075.12</v>
      </c>
      <c r="I138" s="71">
        <v>4088732.45</v>
      </c>
      <c r="J138" s="122">
        <v>607858</v>
      </c>
      <c r="K138" s="122">
        <v>80838</v>
      </c>
      <c r="L138" s="122">
        <v>380445</v>
      </c>
      <c r="M138" s="122">
        <v>142145</v>
      </c>
      <c r="N138" s="122">
        <v>19525</v>
      </c>
      <c r="O138" s="122">
        <v>99841</v>
      </c>
      <c r="P138" s="122">
        <v>44253</v>
      </c>
      <c r="Q138" s="122">
        <v>35151</v>
      </c>
      <c r="R138" s="122">
        <v>3244</v>
      </c>
      <c r="S138" s="122">
        <v>18414</v>
      </c>
      <c r="T138" s="172">
        <f>H138/D138</f>
        <v>55.077157884290962</v>
      </c>
      <c r="U138" s="173">
        <f>I138/D138</f>
        <v>67.624829645066328</v>
      </c>
      <c r="V138" s="125">
        <f>J138/D138</f>
        <v>10.053554298567695</v>
      </c>
      <c r="W138" s="125">
        <f>K138/D138</f>
        <v>1.3370050610300686</v>
      </c>
      <c r="X138" s="125">
        <f>L138/D138</f>
        <v>6.2922992954252255</v>
      </c>
      <c r="Y138" s="125">
        <f>M138/D138</f>
        <v>2.3509807813171908</v>
      </c>
      <c r="Z138" s="125">
        <f>O138/D138</f>
        <v>1.6513016440078065</v>
      </c>
      <c r="AA138" s="125">
        <f>P138/D138</f>
        <v>0.73191426019648709</v>
      </c>
      <c r="AB138" s="125">
        <f>Q138/D138</f>
        <v>0.58137342463034636</v>
      </c>
      <c r="AC138" s="125">
        <f>R138/D138</f>
        <v>5.3653534451390955E-2</v>
      </c>
      <c r="AD138" s="164">
        <f>F138/D138</f>
        <v>1.2119016903178856</v>
      </c>
      <c r="AE138" s="173">
        <f t="shared" si="56"/>
        <v>107.69971280724451</v>
      </c>
      <c r="AF138" s="173">
        <f t="shared" si="57"/>
        <v>132.23584896507117</v>
      </c>
      <c r="AG138" s="69">
        <f>G138/D138</f>
        <v>11.731732327743046</v>
      </c>
      <c r="AH138" s="32"/>
      <c r="AI138" s="64">
        <f>(T138-T140)*D138</f>
        <v>67093.386431105639</v>
      </c>
      <c r="AJ138" s="65">
        <f>(T138-T140)/T140</f>
        <v>2.056198652320437E-2</v>
      </c>
      <c r="AK138" s="64">
        <f>(AE138-AE140)*E138</f>
        <v>42943.565510144559</v>
      </c>
      <c r="AL138" s="65">
        <f>(AE138-AE140)/AE140</f>
        <v>1.3064145683943932E-2</v>
      </c>
      <c r="AM138" s="24"/>
      <c r="AN138" s="64">
        <f>(U138-U140)*D138</f>
        <v>82467.114382022715</v>
      </c>
      <c r="AO138" s="65">
        <f>(U138-U140)/U140</f>
        <v>2.0584536338330656E-2</v>
      </c>
      <c r="AP138" s="64">
        <f>(AF138-AF140)*E138</f>
        <v>52816.139195224285</v>
      </c>
      <c r="AQ138" s="65">
        <f>(AF138-AF140)/AF140</f>
        <v>1.3086529830617958E-2</v>
      </c>
      <c r="AR138" s="203">
        <f>AD138/AD140-1</f>
        <v>1.72033876543074E-2</v>
      </c>
      <c r="AS138" s="80">
        <v>61.213623859999998</v>
      </c>
      <c r="AT138" s="80">
        <f>H138/D138/6*7</f>
        <v>64.256684198339457</v>
      </c>
    </row>
    <row r="139" spans="1:46" ht="15" hidden="1" customHeight="1">
      <c r="A139" s="197" t="s">
        <v>175</v>
      </c>
      <c r="B139" s="52"/>
      <c r="C139" s="53" t="s">
        <v>32</v>
      </c>
      <c r="D139" s="70">
        <v>60574</v>
      </c>
      <c r="E139" s="70">
        <v>30462</v>
      </c>
      <c r="F139" s="70">
        <v>71543</v>
      </c>
      <c r="G139" s="70">
        <v>692312</v>
      </c>
      <c r="H139" s="71">
        <v>3236117.87</v>
      </c>
      <c r="I139" s="71">
        <v>3975355.18</v>
      </c>
      <c r="J139" s="122">
        <v>613740</v>
      </c>
      <c r="K139" s="122">
        <v>81379</v>
      </c>
      <c r="L139" s="122">
        <v>385446</v>
      </c>
      <c r="M139" s="122">
        <v>142475</v>
      </c>
      <c r="N139" s="122">
        <v>19298</v>
      </c>
      <c r="O139" s="122">
        <v>98290</v>
      </c>
      <c r="P139" s="122">
        <v>44240</v>
      </c>
      <c r="Q139" s="122">
        <v>34122</v>
      </c>
      <c r="R139" s="122">
        <v>3119</v>
      </c>
      <c r="S139" s="122">
        <v>17973</v>
      </c>
      <c r="T139" s="172">
        <f>H139/D139</f>
        <v>53.424206260111603</v>
      </c>
      <c r="U139" s="173">
        <f>I139/D139</f>
        <v>65.628077723115524</v>
      </c>
      <c r="V139" s="125">
        <f>J139/D139</f>
        <v>10.132069864958563</v>
      </c>
      <c r="W139" s="125">
        <f>K139/D139</f>
        <v>1.3434641925578632</v>
      </c>
      <c r="X139" s="125">
        <f>L139/D139</f>
        <v>6.3632251461022884</v>
      </c>
      <c r="Y139" s="125">
        <f>M139/D139</f>
        <v>2.3520817512464092</v>
      </c>
      <c r="Z139" s="125">
        <f>O139/D139</f>
        <v>1.6226433783471457</v>
      </c>
      <c r="AA139" s="125">
        <f>P139/D139</f>
        <v>0.73034635322085384</v>
      </c>
      <c r="AB139" s="125">
        <f>Q139/D139</f>
        <v>0.56331099151451114</v>
      </c>
      <c r="AC139" s="125">
        <f>R139/D139</f>
        <v>5.1490738600719781E-2</v>
      </c>
      <c r="AD139" s="164">
        <f>F139/D139</f>
        <v>1.1810842935913097</v>
      </c>
      <c r="AE139" s="173">
        <f t="shared" si="56"/>
        <v>106.23458308712495</v>
      </c>
      <c r="AF139" s="173">
        <f t="shared" si="57"/>
        <v>130.50210688726938</v>
      </c>
      <c r="AG139" s="69">
        <f>G139/D139</f>
        <v>11.42919404364909</v>
      </c>
      <c r="AH139" s="32"/>
      <c r="AI139" s="64">
        <f>(T139-T140)*D139</f>
        <v>-32908.221250739312</v>
      </c>
      <c r="AJ139" s="65">
        <f>(T139-T140)/T140</f>
        <v>-1.0066674395415585E-2</v>
      </c>
      <c r="AK139" s="64">
        <f>(AE139-AE140)*E139</f>
        <v>-2323.3141161054382</v>
      </c>
      <c r="AL139" s="65">
        <f>(AE139-AE140)/AE140</f>
        <v>-7.1741741906594463E-4</v>
      </c>
      <c r="AM139" s="24"/>
      <c r="AN139" s="64">
        <f>(U139-U140)*D139</f>
        <v>-38331.374194756841</v>
      </c>
      <c r="AO139" s="65">
        <f>(U139-U140)/U140</f>
        <v>-9.550166331423221E-3</v>
      </c>
      <c r="AP139" s="64">
        <f>(AF139-AF140)*E139</f>
        <v>-779.44677021677467</v>
      </c>
      <c r="AQ139" s="65">
        <f>(AF139-AF140)/AF140</f>
        <v>-1.9603128248449505E-4</v>
      </c>
      <c r="AR139" s="203">
        <f>AD139/AD140-1</f>
        <v>-8.6630341845278513E-3</v>
      </c>
      <c r="AS139" s="80">
        <v>60.17372752</v>
      </c>
      <c r="AT139" s="80">
        <f>H139/D139/6*7</f>
        <v>62.32824063679687</v>
      </c>
    </row>
    <row r="140" spans="1:46" ht="15" hidden="1" customHeight="1">
      <c r="A140" s="197" t="s">
        <v>175</v>
      </c>
      <c r="B140" s="90"/>
      <c r="C140" s="49" t="s">
        <v>33</v>
      </c>
      <c r="D140" s="66">
        <v>20292</v>
      </c>
      <c r="E140" s="66">
        <v>10301</v>
      </c>
      <c r="F140" s="66">
        <v>24176</v>
      </c>
      <c r="G140" s="66">
        <v>233986</v>
      </c>
      <c r="H140" s="67">
        <v>1095108.0900000001</v>
      </c>
      <c r="I140" s="67">
        <v>1344565.78</v>
      </c>
      <c r="J140" s="132">
        <v>198364</v>
      </c>
      <c r="K140" s="132">
        <v>26131</v>
      </c>
      <c r="L140" s="132">
        <v>124319</v>
      </c>
      <c r="M140" s="132">
        <v>46449</v>
      </c>
      <c r="N140" s="132">
        <v>6464</v>
      </c>
      <c r="O140" s="132">
        <v>32718</v>
      </c>
      <c r="P140" s="132">
        <v>14609</v>
      </c>
      <c r="Q140" s="132">
        <v>11533</v>
      </c>
      <c r="R140" s="132">
        <v>1006</v>
      </c>
      <c r="S140" s="132">
        <v>6117</v>
      </c>
      <c r="T140" s="174">
        <f>H140/D140</f>
        <v>53.96747930218806</v>
      </c>
      <c r="U140" s="174">
        <f>I140/D140</f>
        <v>66.260880149812735</v>
      </c>
      <c r="V140" s="135">
        <f>J140/D140</f>
        <v>9.7754780208949335</v>
      </c>
      <c r="W140" s="135">
        <f>K140/D140</f>
        <v>1.2877488665483934</v>
      </c>
      <c r="X140" s="135">
        <f>L140/D140</f>
        <v>6.1265030553912876</v>
      </c>
      <c r="Y140" s="135">
        <f>M140/D140</f>
        <v>2.2890301596688349</v>
      </c>
      <c r="Z140" s="135">
        <f>O140/D140</f>
        <v>1.6123595505617978</v>
      </c>
      <c r="AA140" s="135">
        <f>P140/D140</f>
        <v>0.71993889217425588</v>
      </c>
      <c r="AB140" s="135">
        <f>Q140/D140</f>
        <v>0.56835205992509363</v>
      </c>
      <c r="AC140" s="135">
        <f>R140/D140</f>
        <v>4.9576187660161641E-2</v>
      </c>
      <c r="AD140" s="135">
        <f>F140/D140</f>
        <v>1.1914054799921152</v>
      </c>
      <c r="AE140" s="174">
        <f t="shared" si="56"/>
        <v>106.31085234443259</v>
      </c>
      <c r="AF140" s="174">
        <f t="shared" si="57"/>
        <v>130.52769439860208</v>
      </c>
      <c r="AG140" s="68">
        <f>G140/D140</f>
        <v>11.530948156909126</v>
      </c>
      <c r="AI140" s="49"/>
      <c r="AJ140" s="49"/>
      <c r="AK140" s="49"/>
      <c r="AL140" s="49"/>
      <c r="AN140" s="49"/>
      <c r="AO140" s="49"/>
      <c r="AP140" s="49"/>
      <c r="AQ140" s="49"/>
      <c r="AR140" s="204"/>
      <c r="AS140" s="79">
        <v>60.159344689999998</v>
      </c>
      <c r="AT140" s="79">
        <f>H140/D140/6*7</f>
        <v>62.962059185886076</v>
      </c>
    </row>
    <row r="141" spans="1:46" ht="15" hidden="1" customHeight="1">
      <c r="A141" s="197" t="s">
        <v>175</v>
      </c>
      <c r="B141" s="58"/>
      <c r="D141" s="9"/>
      <c r="E141" s="9"/>
      <c r="F141" s="9"/>
      <c r="G141" s="9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V141" s="118"/>
      <c r="W141" s="118"/>
      <c r="X141" s="118"/>
      <c r="Y141" s="118"/>
      <c r="Z141" s="118"/>
      <c r="AA141" s="118"/>
      <c r="AB141" s="118"/>
      <c r="AC141" s="118"/>
      <c r="AD141" s="168"/>
      <c r="AE141" s="173"/>
      <c r="AG141" s="72"/>
      <c r="AR141" s="9"/>
      <c r="AS141" s="81"/>
      <c r="AT141" s="103"/>
    </row>
    <row r="142" spans="1:46" ht="15" hidden="1" customHeight="1">
      <c r="A142" s="197" t="s">
        <v>175</v>
      </c>
      <c r="B142" s="90">
        <v>34</v>
      </c>
      <c r="C142" s="53" t="s">
        <v>30</v>
      </c>
      <c r="D142" s="70">
        <v>210635</v>
      </c>
      <c r="E142" s="70">
        <v>78769</v>
      </c>
      <c r="F142" s="70">
        <v>158885</v>
      </c>
      <c r="G142" s="70">
        <v>1651554</v>
      </c>
      <c r="H142" s="71">
        <v>7471979.6399999997</v>
      </c>
      <c r="I142" s="71">
        <v>9314170.7899999991</v>
      </c>
      <c r="J142" s="122">
        <v>2062422</v>
      </c>
      <c r="K142" s="122">
        <v>234802</v>
      </c>
      <c r="L142" s="122">
        <v>1426771</v>
      </c>
      <c r="M142" s="122">
        <v>387570</v>
      </c>
      <c r="N142" s="122">
        <v>49362</v>
      </c>
      <c r="O142" s="122">
        <v>242631</v>
      </c>
      <c r="P142" s="122">
        <v>88455</v>
      </c>
      <c r="Q142" s="122">
        <v>91402</v>
      </c>
      <c r="R142" s="122">
        <v>7350</v>
      </c>
      <c r="S142" s="122">
        <v>46117</v>
      </c>
      <c r="T142" s="173">
        <f>H142/D142</f>
        <v>35.47359004913713</v>
      </c>
      <c r="U142" s="173">
        <f>I142/D142</f>
        <v>44.219482944429934</v>
      </c>
      <c r="V142" s="125">
        <f>J142/D142</f>
        <v>9.7914496641109032</v>
      </c>
      <c r="W142" s="125">
        <f>K142/D142</f>
        <v>1.1147340185629169</v>
      </c>
      <c r="X142" s="125">
        <f>L142/D142</f>
        <v>6.7736653452655071</v>
      </c>
      <c r="Y142" s="125">
        <f>M142/D142</f>
        <v>1.8400075960785245</v>
      </c>
      <c r="Z142" s="125">
        <f>O142/D142</f>
        <v>1.1519025802929237</v>
      </c>
      <c r="AA142" s="125">
        <f>P142/D142</f>
        <v>0.41994445367578986</v>
      </c>
      <c r="AB142" s="125">
        <f>Q142/D142</f>
        <v>0.43393548080803285</v>
      </c>
      <c r="AC142" s="125">
        <f>R142/D142</f>
        <v>3.4894485721746152E-2</v>
      </c>
      <c r="AD142" s="164">
        <f>F142/D142</f>
        <v>0.75431433522444036</v>
      </c>
      <c r="AE142" s="173">
        <f t="shared" ref="AE142:AE145" si="58">H142/E142</f>
        <v>94.859394431819624</v>
      </c>
      <c r="AF142" s="173">
        <f t="shared" ref="AF142:AF145" si="59">I142/E142</f>
        <v>118.24665528316976</v>
      </c>
      <c r="AG142" s="69">
        <f>G142/D142</f>
        <v>7.8408336696180596</v>
      </c>
      <c r="AH142" s="32"/>
      <c r="AI142" s="64">
        <f>(T142-T145)*D142</f>
        <v>35493.45470020167</v>
      </c>
      <c r="AJ142" s="65">
        <f>(T142-T145)/T145</f>
        <v>4.7728798004579064E-3</v>
      </c>
      <c r="AK142" s="64">
        <f>(AE142-AE145)*E142</f>
        <v>10178.646194901945</v>
      </c>
      <c r="AL142" s="65">
        <f>(AE142-AE145)/AE145</f>
        <v>1.3641004635948364E-3</v>
      </c>
      <c r="AM142" s="24"/>
      <c r="AN142" s="64">
        <f>(U142-U145)*D142</f>
        <v>44326.847701153172</v>
      </c>
      <c r="AO142" s="65">
        <f>(U142-U145)/U145</f>
        <v>4.781833219315283E-3</v>
      </c>
      <c r="AP142" s="64">
        <f>(AF142-AF145)*E142</f>
        <v>12771.040505923578</v>
      </c>
      <c r="AQ142" s="65">
        <f>(AF142-AF145)/AF145</f>
        <v>1.3730235072004324E-3</v>
      </c>
      <c r="AR142" s="203">
        <f>AD142/AD145-1</f>
        <v>9.560522654920911E-3</v>
      </c>
      <c r="AS142" s="80">
        <v>39.89213479</v>
      </c>
      <c r="AT142" s="80">
        <f>H142/D142/6*7</f>
        <v>41.385855057326651</v>
      </c>
    </row>
    <row r="143" spans="1:46" hidden="1">
      <c r="A143" s="197" t="s">
        <v>175</v>
      </c>
      <c r="B143" s="52"/>
      <c r="C143" s="53" t="s">
        <v>31</v>
      </c>
      <c r="D143" s="70">
        <v>211538</v>
      </c>
      <c r="E143" s="70">
        <v>78990</v>
      </c>
      <c r="F143" s="70">
        <v>159759</v>
      </c>
      <c r="G143" s="70">
        <v>1661989</v>
      </c>
      <c r="H143" s="71">
        <v>7532558.5099999998</v>
      </c>
      <c r="I143" s="71">
        <v>9384918.9399999995</v>
      </c>
      <c r="J143" s="122">
        <v>2076550</v>
      </c>
      <c r="K143" s="122">
        <v>252094</v>
      </c>
      <c r="L143" s="122">
        <v>1427615</v>
      </c>
      <c r="M143" s="122">
        <v>383745</v>
      </c>
      <c r="N143" s="122">
        <v>49643</v>
      </c>
      <c r="O143" s="122">
        <v>240613</v>
      </c>
      <c r="P143" s="122">
        <v>88261</v>
      </c>
      <c r="Q143" s="122">
        <v>89906</v>
      </c>
      <c r="R143" s="122">
        <v>7216</v>
      </c>
      <c r="S143" s="122">
        <v>46059</v>
      </c>
      <c r="T143" s="172">
        <f>H143/D143</f>
        <v>35.608536102260587</v>
      </c>
      <c r="U143" s="173">
        <f>I143/D143</f>
        <v>44.36516814945778</v>
      </c>
      <c r="V143" s="125">
        <f>J143/D143</f>
        <v>9.8164395995045801</v>
      </c>
      <c r="W143" s="125">
        <f>K143/D143</f>
        <v>1.1917196910247805</v>
      </c>
      <c r="X143" s="125">
        <f>L143/D143</f>
        <v>6.7487401790694816</v>
      </c>
      <c r="Y143" s="125">
        <f>M143/D143</f>
        <v>1.8140712307008671</v>
      </c>
      <c r="Z143" s="125">
        <f>O143/D143</f>
        <v>1.1374457544271006</v>
      </c>
      <c r="AA143" s="125">
        <f>P143/D143</f>
        <v>0.41723472851213494</v>
      </c>
      <c r="AB143" s="125">
        <f>Q143/D143</f>
        <v>0.42501110911514717</v>
      </c>
      <c r="AC143" s="125">
        <f>R143/D143</f>
        <v>3.4112074426344202E-2</v>
      </c>
      <c r="AD143" s="164">
        <f>F143/D143</f>
        <v>0.75522601140220669</v>
      </c>
      <c r="AE143" s="173">
        <f t="shared" si="58"/>
        <v>95.360912900367126</v>
      </c>
      <c r="AF143" s="173">
        <f t="shared" si="59"/>
        <v>118.81148170654512</v>
      </c>
      <c r="AG143" s="69">
        <f>G143/D143</f>
        <v>7.8566924146016319</v>
      </c>
      <c r="AH143" s="32"/>
      <c r="AI143" s="64">
        <f>(T143-T145)*D143</f>
        <v>64191.834632902428</v>
      </c>
      <c r="AJ143" s="65">
        <f>(T143-T145)/T145</f>
        <v>8.5951637651410801E-3</v>
      </c>
      <c r="AK143" s="64">
        <f>(AE143-AE145)*E143</f>
        <v>49822.147970968923</v>
      </c>
      <c r="AL143" s="65">
        <f>(AE143-AE145)/AE145</f>
        <v>6.658279212373463E-3</v>
      </c>
      <c r="AM143" s="24"/>
      <c r="AN143" s="64">
        <f>(U143-U145)*D143</f>
        <v>75334.835430420761</v>
      </c>
      <c r="AO143" s="65">
        <f>(U143-U145)/U145</f>
        <v>8.0921805511637076E-3</v>
      </c>
      <c r="AP143" s="64">
        <f>(AF143-AF145)*E143</f>
        <v>57422.511042706537</v>
      </c>
      <c r="AQ143" s="65">
        <f>(AF143-AF145)/AF145</f>
        <v>6.1562619165886632E-3</v>
      </c>
      <c r="AR143" s="203">
        <f>AD143/AD145-1</f>
        <v>1.0780693392155927E-2</v>
      </c>
      <c r="AS143" s="80">
        <v>40.170272799999999</v>
      </c>
      <c r="AT143" s="80">
        <f>H143/D143/6*7</f>
        <v>41.543292119304013</v>
      </c>
    </row>
    <row r="144" spans="1:46" ht="15" hidden="1" customHeight="1">
      <c r="A144" s="197" t="s">
        <v>175</v>
      </c>
      <c r="B144" s="52"/>
      <c r="C144" s="53" t="s">
        <v>32</v>
      </c>
      <c r="D144" s="70">
        <v>211326</v>
      </c>
      <c r="E144" s="70">
        <v>79199</v>
      </c>
      <c r="F144" s="70">
        <v>160539</v>
      </c>
      <c r="G144" s="70">
        <v>1653345</v>
      </c>
      <c r="H144" s="71">
        <v>7486291.9199999999</v>
      </c>
      <c r="I144" s="71">
        <v>9333898.5399999991</v>
      </c>
      <c r="J144" s="122">
        <v>2097634</v>
      </c>
      <c r="K144" s="122">
        <v>251212</v>
      </c>
      <c r="L144" s="122">
        <v>1439606</v>
      </c>
      <c r="M144" s="122">
        <v>393552</v>
      </c>
      <c r="N144" s="122">
        <v>49511</v>
      </c>
      <c r="O144" s="122">
        <v>240836</v>
      </c>
      <c r="P144" s="122">
        <v>88216</v>
      </c>
      <c r="Q144" s="122">
        <v>89458</v>
      </c>
      <c r="R144" s="122">
        <v>7225</v>
      </c>
      <c r="S144" s="122">
        <v>46288</v>
      </c>
      <c r="T144" s="172">
        <f>H144/D144</f>
        <v>35.425323528576698</v>
      </c>
      <c r="U144" s="173">
        <f>I144/D144</f>
        <v>44.168244986419083</v>
      </c>
      <c r="V144" s="125">
        <f>J144/D144</f>
        <v>9.9260573710759683</v>
      </c>
      <c r="W144" s="125">
        <f>K144/D144</f>
        <v>1.1887415651647217</v>
      </c>
      <c r="X144" s="125">
        <f>L144/D144</f>
        <v>6.8122521601695958</v>
      </c>
      <c r="Y144" s="125">
        <f>M144/D144</f>
        <v>1.8622980608159905</v>
      </c>
      <c r="Z144" s="125">
        <f>O144/D144</f>
        <v>1.1396420695986296</v>
      </c>
      <c r="AA144" s="125">
        <f>P144/D144</f>
        <v>0.41744035281981395</v>
      </c>
      <c r="AB144" s="125">
        <f>Q144/D144</f>
        <v>0.42331752836849229</v>
      </c>
      <c r="AC144" s="125">
        <f>R144/D144</f>
        <v>3.4188883525926764E-2</v>
      </c>
      <c r="AD144" s="164">
        <f>F144/D144</f>
        <v>0.75967462593339197</v>
      </c>
      <c r="AE144" s="173">
        <f t="shared" si="58"/>
        <v>94.525081377290121</v>
      </c>
      <c r="AF144" s="173">
        <f t="shared" si="59"/>
        <v>117.85374234523162</v>
      </c>
      <c r="AG144" s="69">
        <f>G144/D144</f>
        <v>7.8236705374634452</v>
      </c>
      <c r="AH144" s="32"/>
      <c r="AI144" s="64">
        <f>(T144-T145)*D144</f>
        <v>25409.922256675283</v>
      </c>
      <c r="AJ144" s="65">
        <f>(T144-T145)/T145</f>
        <v>3.4057531354015468E-3</v>
      </c>
      <c r="AK144" s="64">
        <f>(AE144-AE145)*E144</f>
        <v>-16243.048177454735</v>
      </c>
      <c r="AL144" s="65">
        <f>(AE144-AE145)/AE145</f>
        <v>-2.1650079934783109E-3</v>
      </c>
      <c r="AM144" s="24"/>
      <c r="AN144" s="64">
        <f>(U144-U145)*D144</f>
        <v>33644.351711035059</v>
      </c>
      <c r="AO144" s="65">
        <f>(U144-U145)/U145</f>
        <v>3.617573351210184E-3</v>
      </c>
      <c r="AP144" s="64">
        <f>(AF144-AF145)*E144</f>
        <v>-18277.554151015094</v>
      </c>
      <c r="AQ144" s="65">
        <f>(AF144-AF145)/AF145</f>
        <v>-1.9543637723466456E-3</v>
      </c>
      <c r="AR144" s="203">
        <f>AD144/AD145-1</f>
        <v>1.67346377910218E-2</v>
      </c>
      <c r="AS144" s="80">
        <v>39.881428679999999</v>
      </c>
      <c r="AT144" s="80">
        <f>H144/D144/6*7</f>
        <v>41.329544116672814</v>
      </c>
    </row>
    <row r="145" spans="1:48" ht="15" hidden="1" customHeight="1">
      <c r="A145" s="197" t="s">
        <v>175</v>
      </c>
      <c r="B145" s="90"/>
      <c r="C145" s="49" t="s">
        <v>33</v>
      </c>
      <c r="D145" s="66">
        <v>70431</v>
      </c>
      <c r="E145" s="66">
        <v>26249</v>
      </c>
      <c r="F145" s="66">
        <v>52624</v>
      </c>
      <c r="G145" s="66">
        <v>549915</v>
      </c>
      <c r="H145" s="67">
        <v>2486572.31</v>
      </c>
      <c r="I145" s="67">
        <v>3099600.63</v>
      </c>
      <c r="J145" s="132">
        <v>695310</v>
      </c>
      <c r="K145" s="132">
        <v>81635</v>
      </c>
      <c r="L145" s="132">
        <v>478411</v>
      </c>
      <c r="M145" s="132">
        <v>131013</v>
      </c>
      <c r="N145" s="132">
        <v>16217</v>
      </c>
      <c r="O145" s="132">
        <v>79573</v>
      </c>
      <c r="P145" s="132">
        <v>28766</v>
      </c>
      <c r="Q145" s="132">
        <v>29928</v>
      </c>
      <c r="R145" s="132">
        <v>2400</v>
      </c>
      <c r="S145" s="132">
        <v>15269</v>
      </c>
      <c r="T145" s="174">
        <f>H145/D145</f>
        <v>35.305083131007656</v>
      </c>
      <c r="U145" s="174">
        <f>I145/D145</f>
        <v>44.009039059505049</v>
      </c>
      <c r="V145" s="135">
        <f>J145/D145</f>
        <v>9.8722153597137616</v>
      </c>
      <c r="W145" s="135">
        <f>K145/D145</f>
        <v>1.1590776788630006</v>
      </c>
      <c r="X145" s="135">
        <f>L145/D145</f>
        <v>6.7926197271088018</v>
      </c>
      <c r="Y145" s="135">
        <f>M145/D145</f>
        <v>1.8601610086467606</v>
      </c>
      <c r="Z145" s="135">
        <f>O145/D145</f>
        <v>1.1298007979440872</v>
      </c>
      <c r="AA145" s="135">
        <f>P145/D145</f>
        <v>0.40842810694154563</v>
      </c>
      <c r="AB145" s="135">
        <f>Q145/D145</f>
        <v>0.42492652383183543</v>
      </c>
      <c r="AC145" s="135">
        <f>R145/D145</f>
        <v>3.4075904076330023E-2</v>
      </c>
      <c r="AD145" s="135">
        <f>F145/D145</f>
        <v>0.74717099004699639</v>
      </c>
      <c r="AE145" s="174">
        <f t="shared" si="58"/>
        <v>94.730172958969874</v>
      </c>
      <c r="AF145" s="174">
        <f t="shared" si="59"/>
        <v>118.08452245799839</v>
      </c>
      <c r="AG145" s="68">
        <f>G145/D145</f>
        <v>7.8078544958895941</v>
      </c>
      <c r="AI145" s="49"/>
      <c r="AJ145" s="49"/>
      <c r="AK145" s="49"/>
      <c r="AL145" s="49"/>
      <c r="AN145" s="49"/>
      <c r="AO145" s="49"/>
      <c r="AP145" s="49"/>
      <c r="AQ145" s="49"/>
      <c r="AR145" s="204"/>
      <c r="AS145" s="79">
        <v>39.910996150000003</v>
      </c>
      <c r="AT145" s="79">
        <f>H145/D145/6*7</f>
        <v>41.189263652842264</v>
      </c>
    </row>
    <row r="146" spans="1:48" ht="15" hidden="1" customHeight="1">
      <c r="A146" s="197" t="s">
        <v>175</v>
      </c>
      <c r="B146" s="58"/>
      <c r="D146" s="9"/>
      <c r="E146" s="9"/>
      <c r="F146" s="9"/>
      <c r="G146" s="9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V146" s="118"/>
      <c r="W146" s="118"/>
      <c r="X146" s="118"/>
      <c r="Y146" s="118"/>
      <c r="Z146" s="118"/>
      <c r="AA146" s="118"/>
      <c r="AB146" s="118"/>
      <c r="AC146" s="118"/>
      <c r="AD146" s="168"/>
      <c r="AE146" s="173"/>
      <c r="AG146" s="72"/>
      <c r="AR146" s="9"/>
      <c r="AS146" s="81"/>
      <c r="AT146" s="81"/>
    </row>
    <row r="147" spans="1:48" ht="15" hidden="1" customHeight="1">
      <c r="A147" s="197" t="s">
        <v>175</v>
      </c>
      <c r="B147" s="109" t="s">
        <v>110</v>
      </c>
      <c r="C147" s="110" t="s">
        <v>30</v>
      </c>
      <c r="D147" s="111">
        <v>1728384</v>
      </c>
      <c r="E147" s="111">
        <v>725698</v>
      </c>
      <c r="F147" s="111">
        <v>1574994</v>
      </c>
      <c r="G147" s="111">
        <v>15488336</v>
      </c>
      <c r="H147" s="112">
        <v>68581794.099999994</v>
      </c>
      <c r="I147" s="112">
        <v>89545864.079999998</v>
      </c>
      <c r="J147" s="160">
        <v>17336614</v>
      </c>
      <c r="K147" s="160">
        <v>2109762</v>
      </c>
      <c r="L147" s="160">
        <v>11903891</v>
      </c>
      <c r="M147" s="160">
        <v>3223109</v>
      </c>
      <c r="N147" s="160">
        <v>494420</v>
      </c>
      <c r="O147" s="160">
        <v>2471093</v>
      </c>
      <c r="P147" s="160">
        <v>926156</v>
      </c>
      <c r="Q147" s="160">
        <v>1099801</v>
      </c>
      <c r="R147" s="160">
        <v>60306</v>
      </c>
      <c r="S147" s="160">
        <v>444165</v>
      </c>
      <c r="T147" s="175">
        <f>H147/D147</f>
        <v>39.679720536640005</v>
      </c>
      <c r="U147" s="175">
        <f>I147/D147</f>
        <v>51.809010081093092</v>
      </c>
      <c r="V147" s="161">
        <f>J147/D147</f>
        <v>10.030533723987261</v>
      </c>
      <c r="W147" s="161">
        <f>K147/D147</f>
        <v>1.2206558264830039</v>
      </c>
      <c r="X147" s="161">
        <f>L147/D147</f>
        <v>6.8872953001184918</v>
      </c>
      <c r="Y147" s="161">
        <f>M147/D147</f>
        <v>1.864810713359994</v>
      </c>
      <c r="Z147" s="161">
        <f>O147/D147</f>
        <v>1.4297129573057838</v>
      </c>
      <c r="AA147" s="161">
        <f>P147/D147</f>
        <v>0.53585082944530849</v>
      </c>
      <c r="AB147" s="161">
        <f>Q147/D147</f>
        <v>0.63631750814633781</v>
      </c>
      <c r="AC147" s="161">
        <f>R147/D147</f>
        <v>3.4891551877360587E-2</v>
      </c>
      <c r="AD147" s="165">
        <f>F147/D147</f>
        <v>0.91125236058653636</v>
      </c>
      <c r="AE147" s="175">
        <f t="shared" ref="AE147:AE150" si="60">H147/E147</f>
        <v>94.504592957401002</v>
      </c>
      <c r="AF147" s="175">
        <f t="shared" ref="AF147:AF150" si="61">I147/E147</f>
        <v>123.39273923863645</v>
      </c>
      <c r="AG147" s="113">
        <f>G147/D147</f>
        <v>8.9611660371769233</v>
      </c>
      <c r="AH147" s="114"/>
      <c r="AI147" s="115">
        <f>(T147-T150)*D147</f>
        <v>273287.2244645629</v>
      </c>
      <c r="AJ147" s="116">
        <f>(T147-T150)/T150</f>
        <v>4.0007787750728921E-3</v>
      </c>
      <c r="AK147" s="115">
        <f>(AE147-AE150)*E147</f>
        <v>98783.690790838096</v>
      </c>
      <c r="AL147" s="116">
        <f>(AE147-AE150)/AE150</f>
        <v>1.4424554382258042E-3</v>
      </c>
      <c r="AM147" s="114"/>
      <c r="AN147" s="115">
        <f>(U147-U150)*D147</f>
        <v>357013.94413054554</v>
      </c>
      <c r="AO147" s="116">
        <f>(U147-U150)/U150</f>
        <v>4.0028988330567533E-3</v>
      </c>
      <c r="AP147" s="115">
        <f>(AF147-AF150)*E147</f>
        <v>129168.68407583167</v>
      </c>
      <c r="AQ147" s="116">
        <f>(AF147-AF150)/AF150</f>
        <v>1.4445700940287655E-3</v>
      </c>
      <c r="AR147" s="207">
        <f>AD147/AD150-1</f>
        <v>3.3711780474263708E-3</v>
      </c>
      <c r="AS147" s="117">
        <v>44.209233949999998</v>
      </c>
      <c r="AT147" s="117">
        <f>H147/D147/6*7</f>
        <v>46.293007292746672</v>
      </c>
      <c r="AU147" s="27"/>
    </row>
    <row r="148" spans="1:48" hidden="1">
      <c r="A148" s="197" t="s">
        <v>175</v>
      </c>
      <c r="B148" s="180"/>
      <c r="C148" s="181" t="s">
        <v>31</v>
      </c>
      <c r="D148" s="182">
        <v>1728779</v>
      </c>
      <c r="E148" s="182">
        <v>726654</v>
      </c>
      <c r="F148" s="182">
        <v>1575635</v>
      </c>
      <c r="G148" s="182">
        <v>15504558</v>
      </c>
      <c r="H148" s="183">
        <v>68695555.370000005</v>
      </c>
      <c r="I148" s="183">
        <v>89618956.260000005</v>
      </c>
      <c r="J148" s="182">
        <v>17458197</v>
      </c>
      <c r="K148" s="182">
        <v>2234921</v>
      </c>
      <c r="L148" s="182">
        <v>11910912</v>
      </c>
      <c r="M148" s="182">
        <v>3212632</v>
      </c>
      <c r="N148" s="182">
        <v>497357</v>
      </c>
      <c r="O148" s="182">
        <v>2453796</v>
      </c>
      <c r="P148" s="182">
        <v>911991</v>
      </c>
      <c r="Q148" s="182">
        <v>1095959</v>
      </c>
      <c r="R148" s="182">
        <v>60143</v>
      </c>
      <c r="S148" s="182">
        <v>444531</v>
      </c>
      <c r="T148" s="184">
        <f>H148/D148</f>
        <v>39.736458720287558</v>
      </c>
      <c r="U148" s="184">
        <f>I148/D148</f>
        <v>51.839452156695565</v>
      </c>
      <c r="V148" s="185">
        <f>J148/D148</f>
        <v>10.098570725350088</v>
      </c>
      <c r="W148" s="185">
        <f>K148/D148</f>
        <v>1.2927742643796576</v>
      </c>
      <c r="X148" s="185">
        <f>L148/D148</f>
        <v>6.8897829045817884</v>
      </c>
      <c r="Y148" s="185">
        <f>M148/D148</f>
        <v>1.8583242855217468</v>
      </c>
      <c r="Z148" s="185">
        <f>O148/D148</f>
        <v>1.4193809619390332</v>
      </c>
      <c r="AA148" s="185">
        <f>P148/D148</f>
        <v>0.52753475140547168</v>
      </c>
      <c r="AB148" s="185">
        <f>Q148/D148</f>
        <v>0.6339497414070856</v>
      </c>
      <c r="AC148" s="185">
        <f>R148/D148</f>
        <v>3.4789293484013863E-2</v>
      </c>
      <c r="AD148" s="185">
        <f>F148/D148</f>
        <v>0.91141493504953497</v>
      </c>
      <c r="AE148" s="184">
        <f t="shared" si="60"/>
        <v>94.536815829817229</v>
      </c>
      <c r="AF148" s="184">
        <f t="shared" si="61"/>
        <v>123.33098869613325</v>
      </c>
      <c r="AG148" s="186">
        <f>G148/D148</f>
        <v>8.968502046820328</v>
      </c>
      <c r="AH148" s="187"/>
      <c r="AI148" s="188">
        <f>(T148-T150)*D148</f>
        <v>371437.46114336496</v>
      </c>
      <c r="AJ148" s="189">
        <f>(T148-T150)/T150</f>
        <v>5.4364033157201829E-3</v>
      </c>
      <c r="AK148" s="188">
        <f>(AE148-AE150)*E148</f>
        <v>122328.70285545458</v>
      </c>
      <c r="AL148" s="189">
        <f>(AE148-AE150)/AE150</f>
        <v>1.7839134717874644E-3</v>
      </c>
      <c r="AM148" s="187"/>
      <c r="AN148" s="188">
        <f>(U148-U150)*D148</f>
        <v>409723.15610742645</v>
      </c>
      <c r="AO148" s="189">
        <f>(U148-U150)/U150</f>
        <v>4.5928335201611374E-3</v>
      </c>
      <c r="AP148" s="188">
        <f>(AF148-AF150)*E148</f>
        <v>84467.566039328303</v>
      </c>
      <c r="AQ148" s="189">
        <f>(AF148-AF150)/AF150</f>
        <v>9.4340814664222068E-4</v>
      </c>
      <c r="AR148" s="208">
        <f>AD148/AD150-1</f>
        <v>3.5501872193250961E-3</v>
      </c>
      <c r="AS148" s="190">
        <v>44.225044359999998</v>
      </c>
      <c r="AT148" s="190">
        <f>H148/D148/6*7</f>
        <v>46.35920184033548</v>
      </c>
      <c r="AU148" s="27"/>
    </row>
    <row r="149" spans="1:48" ht="15" hidden="1" customHeight="1">
      <c r="A149" s="197" t="s">
        <v>175</v>
      </c>
      <c r="B149" s="180"/>
      <c r="C149" s="181" t="s">
        <v>32</v>
      </c>
      <c r="D149" s="182">
        <v>1728126</v>
      </c>
      <c r="E149" s="182">
        <v>727266</v>
      </c>
      <c r="F149" s="182">
        <v>1575828</v>
      </c>
      <c r="G149" s="182">
        <v>15494710</v>
      </c>
      <c r="H149" s="183">
        <v>68633656.530000001</v>
      </c>
      <c r="I149" s="183">
        <v>89600961.439999998</v>
      </c>
      <c r="J149" s="182">
        <v>17432349</v>
      </c>
      <c r="K149" s="182">
        <v>2230868</v>
      </c>
      <c r="L149" s="182">
        <v>11881977</v>
      </c>
      <c r="M149" s="182">
        <v>3219532</v>
      </c>
      <c r="N149" s="182">
        <v>497130</v>
      </c>
      <c r="O149" s="182">
        <v>2452328</v>
      </c>
      <c r="P149" s="182">
        <v>910079</v>
      </c>
      <c r="Q149" s="182">
        <v>1096322</v>
      </c>
      <c r="R149" s="182">
        <v>59994</v>
      </c>
      <c r="S149" s="182">
        <v>444640</v>
      </c>
      <c r="T149" s="184">
        <f>H149/D149</f>
        <v>39.715655299439973</v>
      </c>
      <c r="U149" s="184">
        <f>I149/D149</f>
        <v>51.848627611644055</v>
      </c>
      <c r="V149" s="185">
        <f>J149/D149</f>
        <v>10.087429388829287</v>
      </c>
      <c r="W149" s="185">
        <f>K149/D149</f>
        <v>1.2909174446770664</v>
      </c>
      <c r="X149" s="185">
        <f>L149/D149</f>
        <v>6.8756427482718276</v>
      </c>
      <c r="Y149" s="185">
        <f>M149/D149</f>
        <v>1.8630192474391334</v>
      </c>
      <c r="Z149" s="185">
        <f>O149/D149</f>
        <v>1.4190678226008984</v>
      </c>
      <c r="AA149" s="185">
        <f>P149/D149</f>
        <v>0.52662768802737758</v>
      </c>
      <c r="AB149" s="185">
        <f>Q149/D149</f>
        <v>0.6343993435663835</v>
      </c>
      <c r="AC149" s="185">
        <f>R149/D149</f>
        <v>3.4716218609059754E-2</v>
      </c>
      <c r="AD149" s="185">
        <f>F149/D149</f>
        <v>0.9118710094055642</v>
      </c>
      <c r="AE149" s="184">
        <f t="shared" si="60"/>
        <v>94.372150671143714</v>
      </c>
      <c r="AF149" s="184">
        <f t="shared" si="61"/>
        <v>123.20246160276982</v>
      </c>
      <c r="AG149" s="186">
        <f>G149/D149</f>
        <v>8.9661922799610672</v>
      </c>
      <c r="AH149" s="187"/>
      <c r="AI149" s="188">
        <f>(T149-T150)*D149</f>
        <v>335346.22812753147</v>
      </c>
      <c r="AJ149" s="189">
        <f>(T149-T150)/T150</f>
        <v>4.9100223218602468E-3</v>
      </c>
      <c r="AK149" s="188">
        <f>(AE149-AE150)*E149</f>
        <v>2676.3588214914175</v>
      </c>
      <c r="AL149" s="189">
        <f>(AE149-AE150)/AE150</f>
        <v>3.8996365997047946E-5</v>
      </c>
      <c r="AM149" s="187"/>
      <c r="AN149" s="188">
        <f>(U149-U150)*D149</f>
        <v>425424.73640892777</v>
      </c>
      <c r="AO149" s="189">
        <f>(U149-U150)/U150</f>
        <v>4.7706439695786671E-3</v>
      </c>
      <c r="AP149" s="188">
        <f>(AF149-AF150)*E149</f>
        <v>-8934.6790635612087</v>
      </c>
      <c r="AQ149" s="189">
        <f>(AF149-AF150)/AF150</f>
        <v>-9.9706387916015564E-5</v>
      </c>
      <c r="AR149" s="208">
        <f>AD149/AD150-1</f>
        <v>4.0523662903255708E-3</v>
      </c>
      <c r="AS149" s="190">
        <v>44.223767070000001</v>
      </c>
      <c r="AT149" s="190">
        <f>H149/D149/6*7</f>
        <v>46.334931182679973</v>
      </c>
      <c r="AU149" s="27"/>
    </row>
    <row r="150" spans="1:48" ht="15" hidden="1" customHeight="1">
      <c r="A150" s="197" t="s">
        <v>175</v>
      </c>
      <c r="B150" s="73"/>
      <c r="C150" s="26" t="s">
        <v>33</v>
      </c>
      <c r="D150" s="28">
        <v>577131</v>
      </c>
      <c r="E150" s="28">
        <v>241703</v>
      </c>
      <c r="F150" s="28">
        <v>524145</v>
      </c>
      <c r="G150" s="28">
        <v>5154707</v>
      </c>
      <c r="H150" s="29">
        <v>22809142.460000001</v>
      </c>
      <c r="I150" s="29">
        <v>29781373.969999999</v>
      </c>
      <c r="J150" s="28">
        <v>5804517</v>
      </c>
      <c r="K150" s="28">
        <v>729159</v>
      </c>
      <c r="L150" s="28">
        <v>3961595</v>
      </c>
      <c r="M150" s="28">
        <v>1080624</v>
      </c>
      <c r="N150" s="28">
        <v>164501</v>
      </c>
      <c r="O150" s="28">
        <v>815669</v>
      </c>
      <c r="P150" s="28">
        <v>303500</v>
      </c>
      <c r="Q150" s="28">
        <v>364267</v>
      </c>
      <c r="R150" s="28">
        <v>20339</v>
      </c>
      <c r="S150" s="28">
        <v>147449</v>
      </c>
      <c r="T150" s="176">
        <f>H150/D150</f>
        <v>39.521603344821195</v>
      </c>
      <c r="U150" s="176">
        <f>I150/D150</f>
        <v>51.602450691437468</v>
      </c>
      <c r="V150" s="162">
        <f>J150/D150</f>
        <v>10.057538063281994</v>
      </c>
      <c r="W150" s="162">
        <f>K150/D150</f>
        <v>1.2634202633370932</v>
      </c>
      <c r="X150" s="162">
        <f>L150/D150</f>
        <v>6.8642907762708987</v>
      </c>
      <c r="Y150" s="162">
        <f>M150/D150</f>
        <v>1.872406784594832</v>
      </c>
      <c r="Z150" s="162">
        <f>O150/D150</f>
        <v>1.4133169072532925</v>
      </c>
      <c r="AA150" s="162">
        <f>P150/D150</f>
        <v>0.52587714054521417</v>
      </c>
      <c r="AB150" s="162">
        <f>Q150/D150</f>
        <v>0.63116866014821593</v>
      </c>
      <c r="AC150" s="162">
        <f>R150/D150</f>
        <v>3.5241565606422109E-2</v>
      </c>
      <c r="AD150" s="166">
        <f>F150/D150</f>
        <v>0.90819068807601744</v>
      </c>
      <c r="AE150" s="176">
        <f t="shared" si="60"/>
        <v>94.36847064372391</v>
      </c>
      <c r="AF150" s="176">
        <f t="shared" si="61"/>
        <v>123.21474690012121</v>
      </c>
      <c r="AG150" s="104">
        <f>G150/D150</f>
        <v>8.9316065156784159</v>
      </c>
      <c r="AH150" s="105"/>
      <c r="AI150" s="106"/>
      <c r="AJ150" s="106"/>
      <c r="AK150" s="106"/>
      <c r="AL150" s="106"/>
      <c r="AM150" s="105"/>
      <c r="AN150" s="106"/>
      <c r="AO150" s="106"/>
      <c r="AP150" s="106"/>
      <c r="AQ150" s="106"/>
      <c r="AR150" s="209"/>
      <c r="AS150" s="83">
        <v>44.091030320000002</v>
      </c>
      <c r="AT150" s="83">
        <f>H150/D150/6*7</f>
        <v>46.108537235624723</v>
      </c>
      <c r="AU150" s="27"/>
    </row>
    <row r="151" spans="1:48" ht="15" hidden="1" customHeight="1">
      <c r="A151" s="197" t="s">
        <v>175</v>
      </c>
      <c r="B151" s="17"/>
      <c r="C151" s="17"/>
      <c r="D151" s="18"/>
      <c r="E151" s="18"/>
      <c r="F151" s="18"/>
      <c r="G151" s="18"/>
      <c r="H151" s="17"/>
      <c r="I151" s="17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88"/>
      <c r="AS151" s="84"/>
      <c r="AT151" s="84"/>
    </row>
    <row r="152" spans="1:48" ht="15" hidden="1" customHeight="1">
      <c r="A152" s="197" t="s">
        <v>175</v>
      </c>
      <c r="B152" s="74" t="s">
        <v>110</v>
      </c>
      <c r="C152" s="1"/>
      <c r="D152" s="2">
        <f>SUM(D147:D149)</f>
        <v>5185289</v>
      </c>
      <c r="E152" s="2">
        <f>SUM(E147)</f>
        <v>725698</v>
      </c>
      <c r="F152" s="2"/>
      <c r="G152" s="2"/>
      <c r="H152" s="3"/>
      <c r="I152" s="3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8"/>
      <c r="AE152" s="178"/>
      <c r="AF152" s="177"/>
      <c r="AG152" s="30"/>
      <c r="AH152" s="210"/>
      <c r="AI152" s="3">
        <f>SUMIF(AI102:AI146,"&lt;&gt;#DIV/0!")</f>
        <v>942533.0976261826</v>
      </c>
      <c r="AJ152" s="30"/>
      <c r="AK152" s="3">
        <f>SUMIF(AK102:AK146,"&lt;&gt;#DIV/0!")</f>
        <v>195029.48235572135</v>
      </c>
      <c r="AL152" s="1"/>
      <c r="AM152" s="1"/>
      <c r="AN152" s="3">
        <f>SUMIF(AN102:AN146, "&lt;&gt;#DIV/0!")</f>
        <v>1140664.4462022111</v>
      </c>
      <c r="AO152" s="1"/>
      <c r="AP152" s="3">
        <f>SUMIF(AP102:AP146, "&lt;&gt;#DIV/0!")</f>
        <v>175191.48670328528</v>
      </c>
      <c r="AQ152" s="1"/>
      <c r="AR152" s="211"/>
      <c r="AS152" s="85"/>
      <c r="AT152" s="85"/>
      <c r="AU152" s="11"/>
    </row>
    <row r="153" spans="1:48" ht="15" hidden="1" customHeight="1">
      <c r="A153" s="197" t="s">
        <v>175</v>
      </c>
    </row>
    <row r="154" spans="1:48" ht="15" hidden="1" customHeight="1">
      <c r="A154" s="197" t="s">
        <v>175</v>
      </c>
    </row>
    <row r="155" spans="1:48" ht="15" hidden="1" customHeight="1">
      <c r="A155" s="197" t="s">
        <v>176</v>
      </c>
      <c r="B155" s="55" t="s">
        <v>113</v>
      </c>
      <c r="C155" s="19"/>
      <c r="D155" s="47"/>
      <c r="E155" s="47"/>
      <c r="F155" s="47"/>
      <c r="G155" s="47"/>
      <c r="H155" s="60"/>
      <c r="I155" s="59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59"/>
      <c r="AI155" s="249" t="s">
        <v>115</v>
      </c>
      <c r="AJ155" s="250"/>
      <c r="AK155" s="250"/>
      <c r="AL155" s="250"/>
      <c r="AM155" s="250"/>
      <c r="AN155" s="250"/>
      <c r="AO155" s="251"/>
      <c r="AP155" s="56"/>
      <c r="AQ155" s="56"/>
      <c r="AS155" s="77"/>
      <c r="AT155" s="77"/>
    </row>
    <row r="156" spans="1:48" ht="39" hidden="1" customHeight="1">
      <c r="A156" s="197" t="s">
        <v>176</v>
      </c>
      <c r="B156" s="57" t="s">
        <v>176</v>
      </c>
      <c r="C156" s="57" t="s">
        <v>116</v>
      </c>
      <c r="D156" s="51" t="s">
        <v>117</v>
      </c>
      <c r="E156" s="51" t="s">
        <v>118</v>
      </c>
      <c r="F156" s="51" t="s">
        <v>119</v>
      </c>
      <c r="G156" s="51" t="s">
        <v>120</v>
      </c>
      <c r="H156" s="50" t="s">
        <v>121</v>
      </c>
      <c r="I156" s="50" t="s">
        <v>122</v>
      </c>
      <c r="J156" s="51" t="s">
        <v>123</v>
      </c>
      <c r="K156" s="51" t="s">
        <v>124</v>
      </c>
      <c r="L156" s="51" t="s">
        <v>125</v>
      </c>
      <c r="M156" s="51" t="s">
        <v>126</v>
      </c>
      <c r="N156" s="51" t="s">
        <v>127</v>
      </c>
      <c r="O156" s="51" t="s">
        <v>128</v>
      </c>
      <c r="P156" s="51" t="s">
        <v>129</v>
      </c>
      <c r="Q156" s="51" t="s">
        <v>130</v>
      </c>
      <c r="R156" s="51" t="s">
        <v>131</v>
      </c>
      <c r="S156" s="51" t="s">
        <v>132</v>
      </c>
      <c r="T156" s="51" t="s">
        <v>133</v>
      </c>
      <c r="U156" s="51" t="s">
        <v>134</v>
      </c>
      <c r="V156" s="51" t="s">
        <v>135</v>
      </c>
      <c r="W156" s="51" t="s">
        <v>136</v>
      </c>
      <c r="X156" s="51" t="s">
        <v>137</v>
      </c>
      <c r="Y156" s="51" t="s">
        <v>138</v>
      </c>
      <c r="Z156" s="51" t="s">
        <v>139</v>
      </c>
      <c r="AA156" s="51" t="s">
        <v>140</v>
      </c>
      <c r="AB156" s="51" t="s">
        <v>141</v>
      </c>
      <c r="AC156" s="51" t="s">
        <v>142</v>
      </c>
      <c r="AD156" s="51" t="s">
        <v>143</v>
      </c>
      <c r="AE156" s="51" t="s">
        <v>144</v>
      </c>
      <c r="AF156" s="51" t="s">
        <v>145</v>
      </c>
      <c r="AG156" s="51" t="s">
        <v>146</v>
      </c>
      <c r="AH156" s="6"/>
      <c r="AI156" s="51" t="s">
        <v>147</v>
      </c>
      <c r="AJ156" s="51" t="s">
        <v>148</v>
      </c>
      <c r="AK156" s="51" t="s">
        <v>149</v>
      </c>
      <c r="AL156" s="51" t="s">
        <v>150</v>
      </c>
      <c r="AM156" s="13"/>
      <c r="AN156" s="51" t="s">
        <v>151</v>
      </c>
      <c r="AO156" s="51" t="s">
        <v>152</v>
      </c>
      <c r="AP156" s="51" t="s">
        <v>153</v>
      </c>
      <c r="AQ156" s="51" t="s">
        <v>154</v>
      </c>
      <c r="AR156" s="51" t="s">
        <v>155</v>
      </c>
      <c r="AS156" s="75" t="s">
        <v>156</v>
      </c>
      <c r="AT156" s="75" t="s">
        <v>157</v>
      </c>
      <c r="AU156" s="6"/>
    </row>
    <row r="157" spans="1:48" ht="15" hidden="1" customHeight="1">
      <c r="A157" s="197" t="s">
        <v>176</v>
      </c>
      <c r="B157" s="89" t="s">
        <v>37</v>
      </c>
      <c r="C157" s="48" t="s">
        <v>30</v>
      </c>
      <c r="D157" s="61">
        <v>286075</v>
      </c>
      <c r="E157" s="61">
        <v>102478</v>
      </c>
      <c r="F157" s="61">
        <v>205828</v>
      </c>
      <c r="G157" s="61">
        <v>2217131</v>
      </c>
      <c r="H157" s="62">
        <v>9809705.4600000009</v>
      </c>
      <c r="I157" s="62">
        <v>12760311.42</v>
      </c>
      <c r="J157" s="122">
        <v>2727906</v>
      </c>
      <c r="K157" s="122">
        <v>339005</v>
      </c>
      <c r="L157" s="122">
        <v>1892251</v>
      </c>
      <c r="M157" s="122">
        <v>481685</v>
      </c>
      <c r="N157" s="122">
        <v>77332</v>
      </c>
      <c r="O157" s="122">
        <v>331097</v>
      </c>
      <c r="P157" s="122">
        <v>111886</v>
      </c>
      <c r="Q157" s="122">
        <v>158039</v>
      </c>
      <c r="R157" s="122">
        <v>8910</v>
      </c>
      <c r="S157" s="122">
        <v>64689</v>
      </c>
      <c r="T157" s="172">
        <f>H157/D157</f>
        <v>34.290677130123221</v>
      </c>
      <c r="U157" s="172">
        <f>I157/D157</f>
        <v>44.604776439744825</v>
      </c>
      <c r="V157" s="125">
        <f>J157/D157</f>
        <v>9.5356322642663631</v>
      </c>
      <c r="W157" s="125">
        <f>K157/D157</f>
        <v>1.1850214104692824</v>
      </c>
      <c r="X157" s="125">
        <f>L157/D157</f>
        <v>6.6145276588307258</v>
      </c>
      <c r="Y157" s="125">
        <f>M157/D157</f>
        <v>1.683771738180547</v>
      </c>
      <c r="Z157" s="125">
        <f>O157/D157</f>
        <v>1.1573783098837718</v>
      </c>
      <c r="AA157" s="125">
        <f>P157/D157</f>
        <v>0.39110722712575374</v>
      </c>
      <c r="AB157" s="125">
        <f>Q157/D157</f>
        <v>0.55243904570479774</v>
      </c>
      <c r="AC157" s="125">
        <f>R157/D157</f>
        <v>3.1145678580791751E-2</v>
      </c>
      <c r="AD157" s="125">
        <f>F157/D157</f>
        <v>0.71948964432404094</v>
      </c>
      <c r="AE157" s="172">
        <f>H157/E157</f>
        <v>95.724989363570728</v>
      </c>
      <c r="AF157" s="172">
        <f>I157/E157</f>
        <v>124.51756884404458</v>
      </c>
      <c r="AG157" s="63">
        <f>G157/D157</f>
        <v>7.7501739054443766</v>
      </c>
      <c r="AH157" s="107"/>
      <c r="AI157" s="64">
        <f>(T157-T160)*D157</f>
        <v>16194.73182132902</v>
      </c>
      <c r="AJ157" s="65">
        <f>(T157-T160)/T160</f>
        <v>1.6536186328700538E-3</v>
      </c>
      <c r="AK157" s="64">
        <f>(AE157-AE160)*E157</f>
        <v>-33592.2485926749</v>
      </c>
      <c r="AL157" s="65">
        <f>(AE157-AE160)/AE160</f>
        <v>-3.4127026924473344E-3</v>
      </c>
      <c r="AM157" s="108"/>
      <c r="AN157" s="64">
        <f>(U157-U160)*D157</f>
        <v>38067.62891574356</v>
      </c>
      <c r="AO157" s="65">
        <f>(U157-U160)/U160</f>
        <v>2.9922103003890981E-3</v>
      </c>
      <c r="AP157" s="64">
        <f>(AF157-AF160)*E157</f>
        <v>-26608.065023755775</v>
      </c>
      <c r="AQ157" s="65">
        <f>(AF157-AF160)/AF160</f>
        <v>-2.0808815645488002E-3</v>
      </c>
      <c r="AR157" s="203">
        <f>AD157/AD160-1</f>
        <v>5.8425238959212145E-3</v>
      </c>
      <c r="AS157" s="78">
        <v>37.32469313</v>
      </c>
      <c r="AT157" s="80">
        <f>H157/D157/6*7</f>
        <v>40.005789985143757</v>
      </c>
      <c r="AU157" s="17"/>
      <c r="AV157" s="17"/>
    </row>
    <row r="158" spans="1:48" hidden="1">
      <c r="A158" s="197" t="s">
        <v>176</v>
      </c>
      <c r="B158" s="52"/>
      <c r="C158" s="53" t="s">
        <v>31</v>
      </c>
      <c r="D158" s="70">
        <v>285657</v>
      </c>
      <c r="E158" s="70">
        <v>102809</v>
      </c>
      <c r="F158" s="70">
        <v>204334</v>
      </c>
      <c r="G158" s="70">
        <v>2200265</v>
      </c>
      <c r="H158" s="71">
        <v>9746155.8200000003</v>
      </c>
      <c r="I158" s="71">
        <v>12662085.470000001</v>
      </c>
      <c r="J158" s="122">
        <v>2744253</v>
      </c>
      <c r="K158" s="122">
        <v>361992</v>
      </c>
      <c r="L158" s="122">
        <v>1889526</v>
      </c>
      <c r="M158" s="122">
        <v>477734</v>
      </c>
      <c r="N158" s="122">
        <v>77611</v>
      </c>
      <c r="O158" s="122">
        <v>330085</v>
      </c>
      <c r="P158" s="122">
        <v>111935</v>
      </c>
      <c r="Q158" s="122">
        <v>156603</v>
      </c>
      <c r="R158" s="122">
        <v>9002</v>
      </c>
      <c r="S158" s="122">
        <v>64587</v>
      </c>
      <c r="T158" s="172">
        <f>H158/D158</f>
        <v>34.118386106414334</v>
      </c>
      <c r="U158" s="173">
        <f>I158/D158</f>
        <v>44.326186545402358</v>
      </c>
      <c r="V158" s="125">
        <f>J158/D158</f>
        <v>9.6068116657389808</v>
      </c>
      <c r="W158" s="125">
        <f>K158/D158</f>
        <v>1.2672260788288052</v>
      </c>
      <c r="X158" s="125">
        <f>L158/D158</f>
        <v>6.6146672407817766</v>
      </c>
      <c r="Y158" s="125">
        <f>M158/D158</f>
        <v>1.6724043170655716</v>
      </c>
      <c r="Z158" s="125">
        <f>O158/D158</f>
        <v>1.155529183601312</v>
      </c>
      <c r="AA158" s="125">
        <f>P158/D158</f>
        <v>0.39185106613876081</v>
      </c>
      <c r="AB158" s="125">
        <f>Q158/D158</f>
        <v>0.54822041819384781</v>
      </c>
      <c r="AC158" s="125">
        <f>R158/D158</f>
        <v>3.151331842034328E-2</v>
      </c>
      <c r="AD158" s="164">
        <f>F158/D158</f>
        <v>0.7153124201402381</v>
      </c>
      <c r="AE158" s="173">
        <f t="shared" ref="AE158" si="62">H158/E158</f>
        <v>94.798663735665173</v>
      </c>
      <c r="AF158" s="173">
        <f t="shared" ref="AF158" si="63">I158/E158</f>
        <v>123.16125504576448</v>
      </c>
      <c r="AG158" s="69">
        <f>G158/D158</f>
        <v>7.7024718456050438</v>
      </c>
      <c r="AH158" s="32"/>
      <c r="AI158" s="64">
        <f>(T158-T160)*D158</f>
        <v>-33045.068156374728</v>
      </c>
      <c r="AJ158" s="65">
        <f>(T158-T160)/T160</f>
        <v>-3.3791174283366778E-3</v>
      </c>
      <c r="AK158" s="64">
        <f>(AE158-AE160)*E158</f>
        <v>-128935.36174344101</v>
      </c>
      <c r="AL158" s="65">
        <f>(AE158-AE160)/AE160</f>
        <v>-1.3056624933429481E-2</v>
      </c>
      <c r="AM158" s="24"/>
      <c r="AN158" s="64">
        <f>(U158-U160)*D158</f>
        <v>-41569.147249865506</v>
      </c>
      <c r="AO158" s="65">
        <f>(U158-U160)/U160</f>
        <v>-3.2722195700613708E-3</v>
      </c>
      <c r="AP158" s="64">
        <f>(AF158-AF160)*E158</f>
        <v>-166135.27333815349</v>
      </c>
      <c r="AQ158" s="65">
        <f>(AF158-AF160)/AF160</f>
        <v>-1.2950765087545713E-2</v>
      </c>
      <c r="AR158" s="203">
        <f>AD158/AD160-1</f>
        <v>2.7877036612444783E-6</v>
      </c>
      <c r="AS158" s="80">
        <v>37.345276730000002</v>
      </c>
      <c r="AT158" s="80">
        <f>H158/D158/6*7</f>
        <v>39.804783790816728</v>
      </c>
    </row>
    <row r="159" spans="1:48" ht="15" hidden="1" customHeight="1">
      <c r="A159" s="197" t="s">
        <v>176</v>
      </c>
      <c r="B159" s="52"/>
      <c r="C159" s="53" t="s">
        <v>32</v>
      </c>
      <c r="D159" s="70">
        <v>285602</v>
      </c>
      <c r="E159" s="70">
        <v>102549</v>
      </c>
      <c r="F159" s="70">
        <v>204968</v>
      </c>
      <c r="G159" s="70">
        <v>2196456</v>
      </c>
      <c r="H159" s="71">
        <v>9745285.8100000005</v>
      </c>
      <c r="I159" s="71">
        <v>12688483.460000001</v>
      </c>
      <c r="J159" s="122">
        <v>2764395</v>
      </c>
      <c r="K159" s="122">
        <v>365439</v>
      </c>
      <c r="L159" s="122">
        <v>1900998</v>
      </c>
      <c r="M159" s="122">
        <v>482884</v>
      </c>
      <c r="N159" s="122">
        <v>78186</v>
      </c>
      <c r="O159" s="122">
        <v>330630</v>
      </c>
      <c r="P159" s="122">
        <v>111677</v>
      </c>
      <c r="Q159" s="122">
        <v>157664</v>
      </c>
      <c r="R159" s="122">
        <v>8966</v>
      </c>
      <c r="S159" s="122">
        <v>64536</v>
      </c>
      <c r="T159" s="172">
        <f>H159/D159</f>
        <v>34.121910245726575</v>
      </c>
      <c r="U159" s="173">
        <f>I159/D159</f>
        <v>44.427151980728432</v>
      </c>
      <c r="V159" s="125">
        <f>J159/D159</f>
        <v>9.6791864202631626</v>
      </c>
      <c r="W159" s="125">
        <f>K159/D159</f>
        <v>1.2795393589680744</v>
      </c>
      <c r="X159" s="125">
        <f>L159/D159</f>
        <v>6.6561088507783559</v>
      </c>
      <c r="Y159" s="125">
        <f>M159/D159</f>
        <v>1.6907584680779546</v>
      </c>
      <c r="Z159" s="125">
        <f>O159/D159</f>
        <v>1.1576599603644233</v>
      </c>
      <c r="AA159" s="125">
        <f>P159/D159</f>
        <v>0.3910231721066379</v>
      </c>
      <c r="AB159" s="125">
        <f>Q159/D159</f>
        <v>0.55204095209417303</v>
      </c>
      <c r="AC159" s="125">
        <f>R159/D159</f>
        <v>3.1393337581669595E-2</v>
      </c>
      <c r="AD159" s="164">
        <f>F159/D159</f>
        <v>0.71767004432742065</v>
      </c>
      <c r="AE159" s="173">
        <f t="shared" ref="AE159:AE160" si="64">H159/E159</f>
        <v>95.030529893026753</v>
      </c>
      <c r="AF159" s="173">
        <f t="shared" ref="AF159:AF160" si="65">I159/E159</f>
        <v>123.73093311490118</v>
      </c>
      <c r="AG159" s="69">
        <f>G159/D159</f>
        <v>7.6906184130363231</v>
      </c>
      <c r="AH159" s="32"/>
      <c r="AI159" s="64">
        <f>(T159-T160)*D159</f>
        <v>-32032.204469228629</v>
      </c>
      <c r="AJ159" s="65">
        <f>(T159-T160)/T160</f>
        <v>-3.276174961459257E-3</v>
      </c>
      <c r="AK159" s="64">
        <f>(AE159-AE160)*E159</f>
        <v>-104831.64660990928</v>
      </c>
      <c r="AL159" s="65">
        <f>(AE159-AE160)/AE160</f>
        <v>-1.0642679853483586E-2</v>
      </c>
      <c r="AM159" s="24"/>
      <c r="AN159" s="64">
        <f>(U159-U160)*D159</f>
        <v>-12725.213324287492</v>
      </c>
      <c r="AO159" s="65">
        <f>(U159-U160)/U160</f>
        <v>-1.0018899501284173E-3</v>
      </c>
      <c r="AP159" s="64">
        <f>(AF159-AF160)*E159</f>
        <v>-107295.20732080106</v>
      </c>
      <c r="AQ159" s="65">
        <f>(AF159-AF160)/AF160</f>
        <v>-8.3852034417274488E-3</v>
      </c>
      <c r="AR159" s="203">
        <f>AD159/AD160-1</f>
        <v>3.2987332138452174E-3</v>
      </c>
      <c r="AS159" s="80">
        <v>37.399063499999997</v>
      </c>
      <c r="AT159" s="80">
        <f>H159/D159/6*7</f>
        <v>39.808895286681008</v>
      </c>
    </row>
    <row r="160" spans="1:48" ht="15" hidden="1" customHeight="1">
      <c r="A160" s="197" t="s">
        <v>176</v>
      </c>
      <c r="B160" s="90"/>
      <c r="C160" s="49" t="s">
        <v>33</v>
      </c>
      <c r="D160" s="66">
        <v>95079</v>
      </c>
      <c r="E160" s="66">
        <v>33887</v>
      </c>
      <c r="F160" s="66">
        <v>68011</v>
      </c>
      <c r="G160" s="66">
        <v>733876</v>
      </c>
      <c r="H160" s="67">
        <v>3254940.86</v>
      </c>
      <c r="I160" s="67">
        <v>4228325.5</v>
      </c>
      <c r="J160" s="132">
        <v>918620</v>
      </c>
      <c r="K160" s="132">
        <v>118173</v>
      </c>
      <c r="L160" s="132">
        <v>632008</v>
      </c>
      <c r="M160" s="132">
        <v>163463</v>
      </c>
      <c r="N160" s="132">
        <v>25634</v>
      </c>
      <c r="O160" s="132">
        <v>109745</v>
      </c>
      <c r="P160" s="132">
        <v>37097</v>
      </c>
      <c r="Q160" s="132">
        <v>51845</v>
      </c>
      <c r="R160" s="132">
        <v>3185</v>
      </c>
      <c r="S160" s="132">
        <v>21288</v>
      </c>
      <c r="T160" s="174">
        <f>H160/D160</f>
        <v>34.234067038988627</v>
      </c>
      <c r="U160" s="174">
        <f>I160/D160</f>
        <v>44.471707737775958</v>
      </c>
      <c r="V160" s="135">
        <f>J160/D160</f>
        <v>9.6616497859674588</v>
      </c>
      <c r="W160" s="135">
        <f>K160/D160</f>
        <v>1.2428927523427886</v>
      </c>
      <c r="X160" s="135">
        <f>L160/D160</f>
        <v>6.6471881277674356</v>
      </c>
      <c r="Y160" s="135">
        <f>M160/D160</f>
        <v>1.7192334795275508</v>
      </c>
      <c r="Z160" s="135">
        <f>O160/D160</f>
        <v>1.1542506757538469</v>
      </c>
      <c r="AA160" s="135">
        <f>P160/D160</f>
        <v>0.39017027945182425</v>
      </c>
      <c r="AB160" s="135">
        <f>Q160/D160</f>
        <v>0.54528339591287245</v>
      </c>
      <c r="AC160" s="135">
        <f>R160/D160</f>
        <v>3.3498459176053597E-2</v>
      </c>
      <c r="AD160" s="135">
        <f>F160/D160</f>
        <v>0.71531042606674444</v>
      </c>
      <c r="AE160" s="174">
        <f t="shared" si="64"/>
        <v>96.052788975123207</v>
      </c>
      <c r="AF160" s="174">
        <f t="shared" si="65"/>
        <v>124.77721545135303</v>
      </c>
      <c r="AG160" s="68">
        <f>G160/D160</f>
        <v>7.71859190778195</v>
      </c>
      <c r="AH160" s="8"/>
      <c r="AI160" s="49"/>
      <c r="AJ160" s="49"/>
      <c r="AK160" s="49"/>
      <c r="AL160" s="49"/>
      <c r="AN160" s="49"/>
      <c r="AO160" s="49"/>
      <c r="AP160" s="49"/>
      <c r="AQ160" s="49"/>
      <c r="AR160" s="204"/>
      <c r="AS160" s="79">
        <v>37.376292710000001</v>
      </c>
      <c r="AT160" s="79">
        <f>H160/D160/6*7</f>
        <v>39.939744878820065</v>
      </c>
    </row>
    <row r="161" spans="1:46" ht="15" hidden="1" customHeight="1">
      <c r="A161" s="197" t="s">
        <v>176</v>
      </c>
      <c r="B161" s="58"/>
      <c r="D161" s="9"/>
      <c r="E161" s="9"/>
      <c r="F161" s="9"/>
      <c r="G161" s="9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V161" s="118"/>
      <c r="W161" s="118"/>
      <c r="X161" s="118"/>
      <c r="Y161" s="118"/>
      <c r="Z161" s="118"/>
      <c r="AA161" s="118"/>
      <c r="AB161" s="118"/>
      <c r="AC161" s="118"/>
      <c r="AD161" s="168"/>
      <c r="AE161" s="173"/>
      <c r="AG161" s="72"/>
      <c r="AR161" s="9"/>
      <c r="AS161" s="81"/>
      <c r="AT161" s="103"/>
    </row>
    <row r="162" spans="1:46" ht="15" hidden="1" customHeight="1">
      <c r="A162" s="197" t="s">
        <v>176</v>
      </c>
      <c r="B162" s="90" t="s">
        <v>38</v>
      </c>
      <c r="C162" s="53" t="s">
        <v>30</v>
      </c>
      <c r="D162" s="70">
        <v>280950</v>
      </c>
      <c r="E162" s="70">
        <v>126494</v>
      </c>
      <c r="F162" s="70">
        <v>270070</v>
      </c>
      <c r="G162" s="70">
        <v>2660404</v>
      </c>
      <c r="H162" s="71">
        <v>12001116.49</v>
      </c>
      <c r="I162" s="71">
        <v>15469146.08</v>
      </c>
      <c r="J162" s="122">
        <v>2192266</v>
      </c>
      <c r="K162" s="122">
        <v>270707</v>
      </c>
      <c r="L162" s="122">
        <v>1513420</v>
      </c>
      <c r="M162" s="122">
        <v>392990</v>
      </c>
      <c r="N162" s="122">
        <v>77591</v>
      </c>
      <c r="O162" s="122">
        <v>371946</v>
      </c>
      <c r="P162" s="122">
        <v>133970</v>
      </c>
      <c r="Q162" s="122">
        <v>170292</v>
      </c>
      <c r="R162" s="122">
        <v>8645</v>
      </c>
      <c r="S162" s="122">
        <v>72855</v>
      </c>
      <c r="T162" s="173">
        <f>H162/D162</f>
        <v>42.716200355935221</v>
      </c>
      <c r="U162" s="173">
        <f>I162/D162</f>
        <v>55.060139099483891</v>
      </c>
      <c r="V162" s="125">
        <f>J162/D162</f>
        <v>7.8030468054814026</v>
      </c>
      <c r="W162" s="125">
        <f>K162/D162</f>
        <v>0.96354155543691045</v>
      </c>
      <c r="X162" s="125">
        <f>L162/D162</f>
        <v>5.3867948033457909</v>
      </c>
      <c r="Y162" s="125">
        <f>M162/D162</f>
        <v>1.398789820252714</v>
      </c>
      <c r="Z162" s="125">
        <f>O162/D162</f>
        <v>1.3238868126001069</v>
      </c>
      <c r="AA162" s="125">
        <f>P162/D162</f>
        <v>0.47684641395266064</v>
      </c>
      <c r="AB162" s="125">
        <f>Q162/D162</f>
        <v>0.6061292044847838</v>
      </c>
      <c r="AC162" s="125">
        <f>R162/D162</f>
        <v>3.0770599750845347E-2</v>
      </c>
      <c r="AD162" s="164">
        <f>F162/D162</f>
        <v>0.96127424808684825</v>
      </c>
      <c r="AE162" s="173">
        <f t="shared" ref="AE162:AE165" si="66">H162/E162</f>
        <v>94.874986086296587</v>
      </c>
      <c r="AF162" s="173">
        <f t="shared" ref="AF162:AF165" si="67">I162/E162</f>
        <v>122.29154015210207</v>
      </c>
      <c r="AG162" s="69">
        <f>G162/D162</f>
        <v>9.4693148247019039</v>
      </c>
      <c r="AH162" s="32"/>
      <c r="AI162" s="64">
        <f>(T162-T165)*D162</f>
        <v>84985.463554683331</v>
      </c>
      <c r="AJ162" s="65">
        <f>(T162-T165)/T165</f>
        <v>7.1319678649115368E-3</v>
      </c>
      <c r="AK162" s="64">
        <f>(AE162-AE165)*E162</f>
        <v>29857.003131029283</v>
      </c>
      <c r="AL162" s="65">
        <f>(AE162-AE165)/AE165</f>
        <v>2.4940569673373813E-3</v>
      </c>
      <c r="AM162" s="24"/>
      <c r="AN162" s="64">
        <f>(U162-U165)*D162</f>
        <v>105617.68323999239</v>
      </c>
      <c r="AO162" s="65">
        <f>(U162-U165)/U165</f>
        <v>6.874572071755727E-3</v>
      </c>
      <c r="AP162" s="64">
        <f>(AF162-AF165)*E162</f>
        <v>34540.278559830404</v>
      </c>
      <c r="AQ162" s="65">
        <f>(AF162-AF165)/AF165</f>
        <v>2.2378464992353431E-3</v>
      </c>
      <c r="AR162" s="203">
        <f>AD162/AD165-1</f>
        <v>8.9827647010554124E-3</v>
      </c>
      <c r="AS162" s="80">
        <v>47.57461799</v>
      </c>
      <c r="AT162" s="80">
        <f>H162/D162/6*7</f>
        <v>49.835567081924424</v>
      </c>
    </row>
    <row r="163" spans="1:46" hidden="1">
      <c r="A163" s="197" t="s">
        <v>176</v>
      </c>
      <c r="B163" s="52"/>
      <c r="C163" s="53" t="s">
        <v>31</v>
      </c>
      <c r="D163" s="70">
        <v>279899</v>
      </c>
      <c r="E163" s="70">
        <v>125897</v>
      </c>
      <c r="F163" s="70">
        <v>269000</v>
      </c>
      <c r="G163" s="70">
        <v>2655748</v>
      </c>
      <c r="H163" s="71">
        <v>11941863.92</v>
      </c>
      <c r="I163" s="71">
        <v>15386640.039999999</v>
      </c>
      <c r="J163" s="122">
        <v>2225796</v>
      </c>
      <c r="K163" s="122">
        <v>286426</v>
      </c>
      <c r="L163" s="122">
        <v>1529782</v>
      </c>
      <c r="M163" s="122">
        <v>394522</v>
      </c>
      <c r="N163" s="122">
        <v>77871</v>
      </c>
      <c r="O163" s="122">
        <v>368009</v>
      </c>
      <c r="P163" s="122">
        <v>129776</v>
      </c>
      <c r="Q163" s="122">
        <v>170303</v>
      </c>
      <c r="R163" s="122">
        <v>8360</v>
      </c>
      <c r="S163" s="122">
        <v>72809</v>
      </c>
      <c r="T163" s="172">
        <f>H163/D163</f>
        <v>42.664903840313826</v>
      </c>
      <c r="U163" s="173">
        <f>I163/D163</f>
        <v>54.972115084369719</v>
      </c>
      <c r="V163" s="125">
        <f>J163/D163</f>
        <v>7.9521398790277917</v>
      </c>
      <c r="W163" s="125">
        <f>K163/D163</f>
        <v>1.0233191258275307</v>
      </c>
      <c r="X163" s="125">
        <f>L163/D163</f>
        <v>5.4654786190733082</v>
      </c>
      <c r="Y163" s="125">
        <f>M163/D163</f>
        <v>1.4095155752610764</v>
      </c>
      <c r="Z163" s="125">
        <f>O163/D163</f>
        <v>1.3147921214438065</v>
      </c>
      <c r="AA163" s="125">
        <f>P163/D163</f>
        <v>0.46365296053219196</v>
      </c>
      <c r="AB163" s="125">
        <f>Q163/D163</f>
        <v>0.60844447461405726</v>
      </c>
      <c r="AC163" s="125">
        <f>R163/D163</f>
        <v>2.9867916641359918E-2</v>
      </c>
      <c r="AD163" s="164">
        <f>F163/D163</f>
        <v>0.96106095412988257</v>
      </c>
      <c r="AE163" s="173">
        <f t="shared" si="66"/>
        <v>94.854237352756613</v>
      </c>
      <c r="AF163" s="173">
        <f t="shared" si="67"/>
        <v>122.21609760359658</v>
      </c>
      <c r="AG163" s="69">
        <f>G163/D163</f>
        <v>9.4882368282844887</v>
      </c>
      <c r="AH163" s="32"/>
      <c r="AI163" s="64">
        <f>(T163-T165)*D163</f>
        <v>70309.699779256407</v>
      </c>
      <c r="AJ163" s="65">
        <f>(T163-T165)/T165</f>
        <v>5.9225353711056918E-3</v>
      </c>
      <c r="AK163" s="64">
        <f>(AE163-AE165)*E163</f>
        <v>27103.886968054092</v>
      </c>
      <c r="AL163" s="65">
        <f>(AE163-AE165)/AE165</f>
        <v>2.2748160175204949E-3</v>
      </c>
      <c r="AM163" s="24"/>
      <c r="AN163" s="64">
        <f>(U163-U165)*D163</f>
        <v>80584.74644339153</v>
      </c>
      <c r="AO163" s="65">
        <f>(U163-U165)/U165</f>
        <v>5.2648932006220638E-3</v>
      </c>
      <c r="AP163" s="64">
        <f>(AF163-AF165)*E163</f>
        <v>24879.272027502117</v>
      </c>
      <c r="AQ163" s="65">
        <f>(AF163-AF165)/AF165</f>
        <v>1.6195586172239144E-3</v>
      </c>
      <c r="AR163" s="203">
        <f>AD163/AD165-1</f>
        <v>8.7588848594581936E-3</v>
      </c>
      <c r="AS163" s="80">
        <v>47.368560819999999</v>
      </c>
      <c r="AT163" s="80">
        <f>H163/D163/6*7</f>
        <v>49.775721147032797</v>
      </c>
    </row>
    <row r="164" spans="1:46" ht="15" hidden="1" customHeight="1">
      <c r="A164" s="197" t="s">
        <v>176</v>
      </c>
      <c r="B164" s="52"/>
      <c r="C164" s="53" t="s">
        <v>32</v>
      </c>
      <c r="D164" s="70">
        <v>280826</v>
      </c>
      <c r="E164" s="70">
        <v>126638</v>
      </c>
      <c r="F164" s="70">
        <v>269902</v>
      </c>
      <c r="G164" s="70">
        <v>2669490</v>
      </c>
      <c r="H164" s="71">
        <v>12040083.58</v>
      </c>
      <c r="I164" s="71">
        <v>15487693.82</v>
      </c>
      <c r="J164" s="122">
        <v>2169951</v>
      </c>
      <c r="K164" s="122">
        <v>282549</v>
      </c>
      <c r="L164" s="122">
        <v>1491907</v>
      </c>
      <c r="M164" s="122">
        <v>380330</v>
      </c>
      <c r="N164" s="122">
        <v>77748</v>
      </c>
      <c r="O164" s="122">
        <v>367437</v>
      </c>
      <c r="P164" s="122">
        <v>130019</v>
      </c>
      <c r="Q164" s="122">
        <v>169416</v>
      </c>
      <c r="R164" s="122">
        <v>8355</v>
      </c>
      <c r="S164" s="122">
        <v>72767</v>
      </c>
      <c r="T164" s="172">
        <f>H164/D164</f>
        <v>42.873820728849893</v>
      </c>
      <c r="U164" s="173">
        <f>I164/D164</f>
        <v>55.150498244464544</v>
      </c>
      <c r="V164" s="125">
        <f>J164/D164</f>
        <v>7.7270302607308441</v>
      </c>
      <c r="W164" s="125">
        <f>K164/D164</f>
        <v>1.0061354717868003</v>
      </c>
      <c r="X164" s="125">
        <f>L164/D164</f>
        <v>5.3125672124375951</v>
      </c>
      <c r="Y164" s="125">
        <f>M164/D164</f>
        <v>1.3543261663806059</v>
      </c>
      <c r="Z164" s="125">
        <f>O164/D164</f>
        <v>1.3084151752330624</v>
      </c>
      <c r="AA164" s="125">
        <f>P164/D164</f>
        <v>0.46298775754381716</v>
      </c>
      <c r="AB164" s="125">
        <f>Q164/D164</f>
        <v>0.60327747430793444</v>
      </c>
      <c r="AC164" s="125">
        <f>R164/D164</f>
        <v>2.9751518734020353E-2</v>
      </c>
      <c r="AD164" s="164">
        <f>F164/D164</f>
        <v>0.96110046790539339</v>
      </c>
      <c r="AE164" s="173">
        <f t="shared" si="66"/>
        <v>95.074808351363728</v>
      </c>
      <c r="AF164" s="173">
        <f t="shared" si="67"/>
        <v>122.29894518233074</v>
      </c>
      <c r="AG164" s="69">
        <f>G164/D164</f>
        <v>9.5058505978791139</v>
      </c>
      <c r="AH164" s="32"/>
      <c r="AI164" s="64">
        <f>(T164-T165)*D164</f>
        <v>129211.85324245368</v>
      </c>
      <c r="AJ164" s="65">
        <f>(T164-T165)/T165</f>
        <v>1.0848228089987881E-2</v>
      </c>
      <c r="AK164" s="64">
        <f>(AE164-AE165)*E164</f>
        <v>55196.084165313747</v>
      </c>
      <c r="AL164" s="65">
        <f>(AE164-AE165)/AE165</f>
        <v>4.6054737004829613E-3</v>
      </c>
      <c r="AM164" s="24"/>
      <c r="AN164" s="64">
        <f>(U164-U165)*D164</f>
        <v>130946.26510223995</v>
      </c>
      <c r="AO164" s="65">
        <f>(U164-U165)/U165</f>
        <v>8.5269530305248122E-3</v>
      </c>
      <c r="AP164" s="64">
        <f>(AF164-AF165)*E164</f>
        <v>35517.357220895035</v>
      </c>
      <c r="AQ164" s="65">
        <f>(AF164-AF165)/AF165</f>
        <v>2.2985342748607961E-3</v>
      </c>
      <c r="AR164" s="203">
        <f>AD164/AD165-1</f>
        <v>8.8003597232007014E-3</v>
      </c>
      <c r="AS164" s="80">
        <v>47.559466209999997</v>
      </c>
      <c r="AT164" s="80">
        <f>H164/D164/6*7</f>
        <v>50.019457516991537</v>
      </c>
    </row>
    <row r="165" spans="1:46" ht="15" hidden="1" customHeight="1">
      <c r="A165" s="197" t="s">
        <v>176</v>
      </c>
      <c r="B165" s="90"/>
      <c r="C165" s="49" t="s">
        <v>33</v>
      </c>
      <c r="D165" s="66">
        <v>93457</v>
      </c>
      <c r="E165" s="66">
        <v>41884</v>
      </c>
      <c r="F165" s="66">
        <v>89038</v>
      </c>
      <c r="G165" s="66">
        <v>879298</v>
      </c>
      <c r="H165" s="67">
        <v>3963857.83</v>
      </c>
      <c r="I165" s="67">
        <v>5110622.08</v>
      </c>
      <c r="J165" s="132">
        <v>744343</v>
      </c>
      <c r="K165" s="132">
        <v>94512</v>
      </c>
      <c r="L165" s="132">
        <v>509030</v>
      </c>
      <c r="M165" s="132">
        <v>135916</v>
      </c>
      <c r="N165" s="132">
        <v>25672</v>
      </c>
      <c r="O165" s="132">
        <v>122531</v>
      </c>
      <c r="P165" s="132">
        <v>43890</v>
      </c>
      <c r="Q165" s="132">
        <v>56344</v>
      </c>
      <c r="R165" s="132">
        <v>2851</v>
      </c>
      <c r="S165" s="132">
        <v>24088</v>
      </c>
      <c r="T165" s="174">
        <f>H165/D165</f>
        <v>42.413707159442311</v>
      </c>
      <c r="U165" s="174">
        <f>I165/D165</f>
        <v>54.68420856650652</v>
      </c>
      <c r="V165" s="135">
        <f>J165/D165</f>
        <v>7.9645505419604739</v>
      </c>
      <c r="W165" s="135">
        <f>K165/D165</f>
        <v>1.0112886140150015</v>
      </c>
      <c r="X165" s="135">
        <f>L165/D165</f>
        <v>5.4466760114277157</v>
      </c>
      <c r="Y165" s="135">
        <f>M165/D165</f>
        <v>1.4543158885904748</v>
      </c>
      <c r="Z165" s="135">
        <f>O165/D165</f>
        <v>1.3110949420589149</v>
      </c>
      <c r="AA165" s="135">
        <f>P165/D165</f>
        <v>0.46962774324020673</v>
      </c>
      <c r="AB165" s="135">
        <f>Q165/D165</f>
        <v>0.60288688915758049</v>
      </c>
      <c r="AC165" s="135">
        <f>R165/D165</f>
        <v>3.050600811068192E-2</v>
      </c>
      <c r="AD165" s="135">
        <f>F165/D165</f>
        <v>0.95271622243384657</v>
      </c>
      <c r="AE165" s="174">
        <f t="shared" si="66"/>
        <v>94.638951150797439</v>
      </c>
      <c r="AF165" s="174">
        <f t="shared" si="67"/>
        <v>122.01848152038966</v>
      </c>
      <c r="AG165" s="68">
        <f>G165/D165</f>
        <v>9.4085836266946288</v>
      </c>
      <c r="AI165" s="216"/>
      <c r="AJ165" s="49"/>
      <c r="AK165" s="49"/>
      <c r="AL165" s="49"/>
      <c r="AN165" s="49"/>
      <c r="AO165" s="49"/>
      <c r="AP165" s="49"/>
      <c r="AQ165" s="49"/>
      <c r="AR165" s="204"/>
      <c r="AS165" s="79">
        <v>47.414716759999997</v>
      </c>
      <c r="AT165" s="79">
        <f>H165/D165/6*7</f>
        <v>49.482658352682691</v>
      </c>
    </row>
    <row r="166" spans="1:46" ht="15" hidden="1" customHeight="1">
      <c r="A166" s="197" t="s">
        <v>176</v>
      </c>
      <c r="B166" s="58"/>
      <c r="D166" s="9"/>
      <c r="E166" s="9"/>
      <c r="F166" s="9"/>
      <c r="G166" s="9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V166" s="118"/>
      <c r="W166" s="118"/>
      <c r="X166" s="118"/>
      <c r="Y166" s="118"/>
      <c r="Z166" s="118"/>
      <c r="AA166" s="118"/>
      <c r="AB166" s="118"/>
      <c r="AC166" s="118"/>
      <c r="AD166" s="168"/>
      <c r="AE166" s="173"/>
      <c r="AG166" s="72"/>
      <c r="AR166" s="9"/>
      <c r="AS166" s="81"/>
      <c r="AT166" s="103"/>
    </row>
    <row r="167" spans="1:46" ht="15" hidden="1" customHeight="1">
      <c r="A167" s="197" t="s">
        <v>176</v>
      </c>
      <c r="B167" s="90" t="s">
        <v>39</v>
      </c>
      <c r="C167" s="53" t="s">
        <v>30</v>
      </c>
      <c r="D167" s="70">
        <v>215178</v>
      </c>
      <c r="E167" s="70">
        <v>73204</v>
      </c>
      <c r="F167" s="70">
        <v>149264</v>
      </c>
      <c r="G167" s="70">
        <v>1326328</v>
      </c>
      <c r="H167" s="71">
        <v>6099588.4900000002</v>
      </c>
      <c r="I167" s="71">
        <v>7778262.8300000001</v>
      </c>
      <c r="J167" s="122">
        <v>1047808</v>
      </c>
      <c r="K167" s="122">
        <v>122745</v>
      </c>
      <c r="L167" s="122">
        <v>725647</v>
      </c>
      <c r="M167" s="122">
        <v>193083</v>
      </c>
      <c r="N167" s="122">
        <v>36643</v>
      </c>
      <c r="O167" s="122">
        <v>165504</v>
      </c>
      <c r="P167" s="122">
        <v>56768</v>
      </c>
      <c r="Q167" s="122">
        <v>77234</v>
      </c>
      <c r="R167" s="122">
        <v>3631</v>
      </c>
      <c r="S167" s="122">
        <v>34634</v>
      </c>
      <c r="T167" s="173">
        <f>H167/D167</f>
        <v>28.34671058379574</v>
      </c>
      <c r="U167" s="173">
        <f>I167/D167</f>
        <v>36.148039437117177</v>
      </c>
      <c r="V167" s="125">
        <f>J167/D167</f>
        <v>4.8694940932623227</v>
      </c>
      <c r="W167" s="125">
        <f>K167/D167</f>
        <v>0.57043470986810918</v>
      </c>
      <c r="X167" s="125">
        <f>L167/D167</f>
        <v>3.3723103663013876</v>
      </c>
      <c r="Y167" s="125">
        <f>M167/D167</f>
        <v>0.89731756964001896</v>
      </c>
      <c r="Z167" s="125">
        <f>O167/D167</f>
        <v>0.76914926247107052</v>
      </c>
      <c r="AA167" s="125">
        <f>P167/D167</f>
        <v>0.26381879188392865</v>
      </c>
      <c r="AB167" s="125">
        <f>Q167/D167</f>
        <v>0.35893074570820438</v>
      </c>
      <c r="AC167" s="125">
        <f>R167/D167</f>
        <v>1.6874401658162081E-2</v>
      </c>
      <c r="AD167" s="164">
        <f>F167/D167</f>
        <v>0.69367686287631636</v>
      </c>
      <c r="AE167" s="173">
        <f t="shared" ref="AE167:AE170" si="68">H167/E167</f>
        <v>83.323158433965361</v>
      </c>
      <c r="AF167" s="173">
        <f t="shared" ref="AF167:AF170" si="69">I167/E167</f>
        <v>106.25461491175346</v>
      </c>
      <c r="AG167" s="69">
        <f>G167/D167</f>
        <v>6.1638643355733391</v>
      </c>
      <c r="AH167" s="32"/>
      <c r="AI167" s="64">
        <f>(T167-T170)*D167</f>
        <v>75159.119447373698</v>
      </c>
      <c r="AJ167" s="65">
        <f>(T167-T170)/T170</f>
        <v>1.2475724226223152E-2</v>
      </c>
      <c r="AK167" s="64">
        <f>(AE167-AE170)*E167</f>
        <v>32633.389543610934</v>
      </c>
      <c r="AL167" s="65">
        <f>(AE167-AE170)/AE170</f>
        <v>5.378874411178034E-3</v>
      </c>
      <c r="AM167" s="24"/>
      <c r="AN167" s="64">
        <f>(U167-U170)*D167</f>
        <v>88040.544104215165</v>
      </c>
      <c r="AO167" s="65">
        <f>(U167-U170)/U170</f>
        <v>1.1448374420292831E-2</v>
      </c>
      <c r="AP167" s="64">
        <f>(AF167-AF170)*E167</f>
        <v>33756.180272441743</v>
      </c>
      <c r="AQ167" s="65">
        <f>(AF167-AF170)/AF170</f>
        <v>4.3587257134874097E-3</v>
      </c>
      <c r="AR167" s="203">
        <f>AD167/AD170-1</f>
        <v>1.7821901696211562E-2</v>
      </c>
      <c r="AS167" s="80">
        <v>31.913542379999999</v>
      </c>
      <c r="AT167" s="80">
        <f>H167/D167/6*7</f>
        <v>33.071162347761693</v>
      </c>
    </row>
    <row r="168" spans="1:46" hidden="1">
      <c r="A168" s="197" t="s">
        <v>176</v>
      </c>
      <c r="B168" s="52"/>
      <c r="C168" s="53" t="s">
        <v>31</v>
      </c>
      <c r="D168" s="70">
        <v>215843</v>
      </c>
      <c r="E168" s="70">
        <v>73449</v>
      </c>
      <c r="F168" s="70">
        <v>149236</v>
      </c>
      <c r="G168" s="70">
        <v>1337551</v>
      </c>
      <c r="H168" s="71">
        <v>6147899.6500000004</v>
      </c>
      <c r="I168" s="71">
        <v>7845920.6100000003</v>
      </c>
      <c r="J168" s="122">
        <v>1054476</v>
      </c>
      <c r="K168" s="122">
        <v>130621</v>
      </c>
      <c r="L168" s="122">
        <v>729006</v>
      </c>
      <c r="M168" s="122">
        <v>188635</v>
      </c>
      <c r="N168" s="122">
        <v>36930</v>
      </c>
      <c r="O168" s="122">
        <v>163803</v>
      </c>
      <c r="P168" s="122">
        <v>55167</v>
      </c>
      <c r="Q168" s="122">
        <v>77549</v>
      </c>
      <c r="R168" s="122">
        <v>3583</v>
      </c>
      <c r="S168" s="122">
        <v>34831</v>
      </c>
      <c r="T168" s="172">
        <f>H168/D168</f>
        <v>28.483201447348307</v>
      </c>
      <c r="U168" s="173">
        <f>I168/D168</f>
        <v>36.350127685400963</v>
      </c>
      <c r="V168" s="125">
        <f>J168/D168</f>
        <v>4.8853842839471282</v>
      </c>
      <c r="W168" s="125">
        <f>K168/D168</f>
        <v>0.60516671840180136</v>
      </c>
      <c r="X168" s="125">
        <f>L168/D168</f>
        <v>3.3774827073382041</v>
      </c>
      <c r="Y168" s="125">
        <f>M168/D168</f>
        <v>0.87394541402778869</v>
      </c>
      <c r="Z168" s="125">
        <f>O168/D168</f>
        <v>0.75889882924162466</v>
      </c>
      <c r="AA168" s="125">
        <f>P168/D168</f>
        <v>0.25558855279068582</v>
      </c>
      <c r="AB168" s="125">
        <f>Q168/D168</f>
        <v>0.35928429460302164</v>
      </c>
      <c r="AC168" s="125">
        <f>R168/D168</f>
        <v>1.660002872458222E-2</v>
      </c>
      <c r="AD168" s="164">
        <f>F168/D168</f>
        <v>0.69140996001723476</v>
      </c>
      <c r="AE168" s="173">
        <f t="shared" si="68"/>
        <v>83.702972811066189</v>
      </c>
      <c r="AF168" s="173">
        <f t="shared" si="69"/>
        <v>106.82134011354817</v>
      </c>
      <c r="AG168" s="69">
        <f>G168/D168</f>
        <v>6.1968699471375031</v>
      </c>
      <c r="AH168" s="32"/>
      <c r="AI168" s="64">
        <f>(T168-T170)*D168</f>
        <v>104851.99351006911</v>
      </c>
      <c r="AJ168" s="65">
        <f>(T168-T170)/T170</f>
        <v>1.7350846703560793E-2</v>
      </c>
      <c r="AK168" s="64">
        <f>(AE168-AE170)*E168</f>
        <v>60639.593535581371</v>
      </c>
      <c r="AL168" s="65">
        <f>(AE168-AE170)/AE170</f>
        <v>9.9617221825745103E-3</v>
      </c>
      <c r="AM168" s="24"/>
      <c r="AN168" s="64">
        <f>(U168-U170)*D168</f>
        <v>131931.96406684772</v>
      </c>
      <c r="AO168" s="65">
        <f>(U168-U170)/U170</f>
        <v>1.7102950253420818E-2</v>
      </c>
      <c r="AP168" s="64">
        <f>(AF168-AF170)*E168</f>
        <v>75494.555196444489</v>
      </c>
      <c r="AQ168" s="65">
        <f>(AF168-AF170)/AF170</f>
        <v>9.7156262300153971E-3</v>
      </c>
      <c r="AR168" s="203">
        <f>AD168/AD170-1</f>
        <v>1.4495708330868773E-2</v>
      </c>
      <c r="AS168" s="80">
        <v>32.074040279999998</v>
      </c>
      <c r="AT168" s="80">
        <f>H168/D168/6*7</f>
        <v>33.230401688573025</v>
      </c>
    </row>
    <row r="169" spans="1:46" ht="15" hidden="1" customHeight="1">
      <c r="A169" s="197" t="s">
        <v>176</v>
      </c>
      <c r="B169" s="52"/>
      <c r="C169" s="53" t="s">
        <v>32</v>
      </c>
      <c r="D169" s="70">
        <v>215311</v>
      </c>
      <c r="E169" s="70">
        <v>73277</v>
      </c>
      <c r="F169" s="70">
        <v>149418</v>
      </c>
      <c r="G169" s="70">
        <v>1333438</v>
      </c>
      <c r="H169" s="71">
        <v>6150645.4400000004</v>
      </c>
      <c r="I169" s="71">
        <v>7849969.5800000001</v>
      </c>
      <c r="J169" s="122">
        <v>1031093</v>
      </c>
      <c r="K169" s="122">
        <v>130389</v>
      </c>
      <c r="L169" s="122">
        <v>706126</v>
      </c>
      <c r="M169" s="122">
        <v>188187</v>
      </c>
      <c r="N169" s="122">
        <v>36895</v>
      </c>
      <c r="O169" s="122">
        <v>165033</v>
      </c>
      <c r="P169" s="122">
        <v>57199</v>
      </c>
      <c r="Q169" s="122">
        <v>76505</v>
      </c>
      <c r="R169" s="122">
        <v>3498</v>
      </c>
      <c r="S169" s="122">
        <v>34709</v>
      </c>
      <c r="T169" s="172">
        <f>H169/D169</f>
        <v>28.566331678362928</v>
      </c>
      <c r="U169" s="173">
        <f>I169/D169</f>
        <v>36.458748415083299</v>
      </c>
      <c r="V169" s="125">
        <f>J169/D169</f>
        <v>4.7888542619745396</v>
      </c>
      <c r="W169" s="125">
        <f>K169/D169</f>
        <v>0.6055844801240996</v>
      </c>
      <c r="X169" s="125">
        <f>L169/D169</f>
        <v>3.2795630506569569</v>
      </c>
      <c r="Y169" s="125">
        <f>M169/D169</f>
        <v>0.87402408608942417</v>
      </c>
      <c r="Z169" s="125">
        <f>O169/D169</f>
        <v>0.76648661703303589</v>
      </c>
      <c r="AA169" s="125">
        <f>P169/D169</f>
        <v>0.26565758368127962</v>
      </c>
      <c r="AB169" s="125">
        <f>Q169/D169</f>
        <v>0.35532323011829398</v>
      </c>
      <c r="AC169" s="125">
        <f>R169/D169</f>
        <v>1.6246267027694824E-2</v>
      </c>
      <c r="AD169" s="164">
        <f>F169/D169</f>
        <v>0.69396361542141372</v>
      </c>
      <c r="AE169" s="173">
        <f t="shared" si="68"/>
        <v>83.936916631412316</v>
      </c>
      <c r="AF169" s="173">
        <f t="shared" si="69"/>
        <v>107.1273329967111</v>
      </c>
      <c r="AG169" s="69">
        <f>G169/D169</f>
        <v>6.1930788487350856</v>
      </c>
      <c r="AH169" s="32"/>
      <c r="AI169" s="64">
        <f>(T169-T170)*D169</f>
        <v>122492.41225991325</v>
      </c>
      <c r="AJ169" s="65">
        <f>(T169-T170)/T170</f>
        <v>2.0320056855928026E-2</v>
      </c>
      <c r="AK169" s="64">
        <f>(AE169-AE170)*E169</f>
        <v>77640.291426932687</v>
      </c>
      <c r="AL169" s="65">
        <f>(AE169-AE170)/AE170</f>
        <v>1.2784492936775345E-2</v>
      </c>
      <c r="AM169" s="24"/>
      <c r="AN169" s="64">
        <f>(U169-U170)*D169</f>
        <v>154994.02209674197</v>
      </c>
      <c r="AO169" s="65">
        <f>(U169-U170)/U170</f>
        <v>2.0142237091000593E-2</v>
      </c>
      <c r="AP169" s="64">
        <f>(AF169-AF170)*E169</f>
        <v>97740.005494694808</v>
      </c>
      <c r="AQ169" s="65">
        <f>(AF169-AF170)/AF170</f>
        <v>1.2607986458003203E-2</v>
      </c>
      <c r="AR169" s="203">
        <f>AD169/AD170-1</f>
        <v>1.8242649506015951E-2</v>
      </c>
      <c r="AS169" s="80">
        <v>31.944748369999999</v>
      </c>
      <c r="AT169" s="80">
        <f>H169/D169/6*7</f>
        <v>33.327386958090088</v>
      </c>
    </row>
    <row r="170" spans="1:46" ht="15" hidden="1" customHeight="1">
      <c r="A170" s="197" t="s">
        <v>176</v>
      </c>
      <c r="B170" s="90"/>
      <c r="C170" s="49" t="s">
        <v>33</v>
      </c>
      <c r="D170" s="66">
        <v>72255</v>
      </c>
      <c r="E170" s="66">
        <v>24409</v>
      </c>
      <c r="F170" s="66">
        <v>49244</v>
      </c>
      <c r="G170" s="66">
        <v>440017</v>
      </c>
      <c r="H170" s="67">
        <v>2022953.76</v>
      </c>
      <c r="I170" s="67">
        <v>2582313.2999999998</v>
      </c>
      <c r="J170" s="132">
        <v>360375</v>
      </c>
      <c r="K170" s="132">
        <v>43515</v>
      </c>
      <c r="L170" s="132">
        <v>249045</v>
      </c>
      <c r="M170" s="132">
        <v>65762</v>
      </c>
      <c r="N170" s="132">
        <v>12328</v>
      </c>
      <c r="O170" s="132">
        <v>53810</v>
      </c>
      <c r="P170" s="132">
        <v>18435</v>
      </c>
      <c r="Q170" s="132">
        <v>25192</v>
      </c>
      <c r="R170" s="132">
        <v>1232</v>
      </c>
      <c r="S170" s="132">
        <v>11524</v>
      </c>
      <c r="T170" s="174">
        <f>H170/D170</f>
        <v>27.997422462113349</v>
      </c>
      <c r="U170" s="174">
        <f>I170/D170</f>
        <v>35.738887274237072</v>
      </c>
      <c r="V170" s="135">
        <f>J170/D170</f>
        <v>4.9875441145941455</v>
      </c>
      <c r="W170" s="135">
        <f>K170/D170</f>
        <v>0.60224205937305375</v>
      </c>
      <c r="X170" s="135">
        <f>L170/D170</f>
        <v>3.4467510898899731</v>
      </c>
      <c r="Y170" s="135">
        <f>M170/D170</f>
        <v>0.91013770673309802</v>
      </c>
      <c r="Z170" s="135">
        <f>O170/D170</f>
        <v>0.74472354854335343</v>
      </c>
      <c r="AA170" s="135">
        <f>P170/D170</f>
        <v>0.25513805272991491</v>
      </c>
      <c r="AB170" s="135">
        <f>Q170/D170</f>
        <v>0.3486540723825341</v>
      </c>
      <c r="AC170" s="135">
        <f>R170/D170</f>
        <v>1.7050723133347174E-2</v>
      </c>
      <c r="AD170" s="135">
        <f>F170/D170</f>
        <v>0.68153068991765275</v>
      </c>
      <c r="AE170" s="174">
        <f t="shared" si="68"/>
        <v>82.877371461346229</v>
      </c>
      <c r="AF170" s="174">
        <f t="shared" si="69"/>
        <v>105.79349010610839</v>
      </c>
      <c r="AG170" s="68">
        <f>G170/D170</f>
        <v>6.0897792540308631</v>
      </c>
      <c r="AI170" s="49"/>
      <c r="AJ170" s="49"/>
      <c r="AK170" s="49"/>
      <c r="AL170" s="49"/>
      <c r="AN170" s="49"/>
      <c r="AO170" s="49"/>
      <c r="AP170" s="49"/>
      <c r="AQ170" s="49"/>
      <c r="AR170" s="204"/>
      <c r="AS170" s="79">
        <v>31.57541166</v>
      </c>
      <c r="AT170" s="79">
        <f>H170/D170/6*7</f>
        <v>32.66365953913224</v>
      </c>
    </row>
    <row r="171" spans="1:46" ht="15" hidden="1" customHeight="1">
      <c r="A171" s="197" t="s">
        <v>176</v>
      </c>
      <c r="B171" s="58"/>
      <c r="D171" s="9"/>
      <c r="E171" s="9"/>
      <c r="F171" s="9"/>
      <c r="G171" s="9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V171" s="118"/>
      <c r="W171" s="118"/>
      <c r="X171" s="118"/>
      <c r="Y171" s="118"/>
      <c r="Z171" s="118"/>
      <c r="AA171" s="118"/>
      <c r="AB171" s="118"/>
      <c r="AC171" s="118"/>
      <c r="AD171" s="168"/>
      <c r="AE171" s="173"/>
      <c r="AG171" s="72"/>
      <c r="AR171" s="9"/>
      <c r="AS171" s="81"/>
      <c r="AT171" s="103"/>
    </row>
    <row r="172" spans="1:46" ht="15" hidden="1" customHeight="1">
      <c r="A172" s="197" t="s">
        <v>176</v>
      </c>
      <c r="B172" s="90" t="s">
        <v>40</v>
      </c>
      <c r="C172" s="53" t="s">
        <v>30</v>
      </c>
      <c r="D172" s="70">
        <v>192691</v>
      </c>
      <c r="E172" s="70">
        <v>103449</v>
      </c>
      <c r="F172" s="70">
        <v>229223</v>
      </c>
      <c r="G172" s="70">
        <v>2468227</v>
      </c>
      <c r="H172" s="71">
        <v>10721084.630000001</v>
      </c>
      <c r="I172" s="71">
        <v>14170154.49</v>
      </c>
      <c r="J172" s="122">
        <v>3230083</v>
      </c>
      <c r="K172" s="122">
        <v>400451</v>
      </c>
      <c r="L172" s="122">
        <v>2207759</v>
      </c>
      <c r="M172" s="122">
        <v>603064</v>
      </c>
      <c r="N172" s="122">
        <v>82938</v>
      </c>
      <c r="O172" s="122">
        <v>435914</v>
      </c>
      <c r="P172" s="122">
        <v>166596</v>
      </c>
      <c r="Q172" s="122">
        <v>193939</v>
      </c>
      <c r="R172" s="122">
        <v>11358</v>
      </c>
      <c r="S172" s="122">
        <v>72832</v>
      </c>
      <c r="T172" s="173">
        <f>H172/D172</f>
        <v>55.638740937563256</v>
      </c>
      <c r="U172" s="173">
        <f>I172/D172</f>
        <v>73.538226954035224</v>
      </c>
      <c r="V172" s="125">
        <f>J172/D172</f>
        <v>16.76301954943407</v>
      </c>
      <c r="W172" s="125">
        <f>K172/D172</f>
        <v>2.0782029259280401</v>
      </c>
      <c r="X172" s="125">
        <f>L172/D172</f>
        <v>11.457509691682539</v>
      </c>
      <c r="Y172" s="125">
        <f>M172/D172</f>
        <v>3.1296946925388318</v>
      </c>
      <c r="Z172" s="125">
        <f>O172/D172</f>
        <v>2.2622436958654011</v>
      </c>
      <c r="AA172" s="125">
        <f>P172/D172</f>
        <v>0.86457592726178178</v>
      </c>
      <c r="AB172" s="125">
        <f>Q172/D172</f>
        <v>1.0064766906601761</v>
      </c>
      <c r="AC172" s="125">
        <f>R172/D172</f>
        <v>5.8944112594776089E-2</v>
      </c>
      <c r="AD172" s="164">
        <f>F172/D172</f>
        <v>1.1895885121775278</v>
      </c>
      <c r="AE172" s="173">
        <f t="shared" ref="AE172:AE175" si="70">H172/E172</f>
        <v>103.63642596835156</v>
      </c>
      <c r="AF172" s="173">
        <f t="shared" ref="AF172:AF175" si="71">I172/E172</f>
        <v>136.9772012295914</v>
      </c>
      <c r="AG172" s="69">
        <f>G172/D172</f>
        <v>12.809249004883466</v>
      </c>
      <c r="AH172" s="32"/>
      <c r="AI172" s="64">
        <f>(T172-T175)*D172</f>
        <v>59975.938306701981</v>
      </c>
      <c r="AJ172" s="65">
        <f>(T172-T175)/T175</f>
        <v>5.6256755316107781E-3</v>
      </c>
      <c r="AK172" s="64">
        <f>(AE172-AE175)*E172</f>
        <v>13702.934369008492</v>
      </c>
      <c r="AL172" s="65">
        <f>(AE172-AE175)/AE175</f>
        <v>1.2797651898969658E-3</v>
      </c>
      <c r="AM172" s="24"/>
      <c r="AN172" s="64">
        <f>(U172-U175)*D172</f>
        <v>73943.386191632482</v>
      </c>
      <c r="AO172" s="65">
        <f>(U172-U175)/U175</f>
        <v>5.2456213692525658E-3</v>
      </c>
      <c r="AP172" s="64">
        <f>(AF172-AF175)*E172</f>
        <v>12760.815900297957</v>
      </c>
      <c r="AQ172" s="65">
        <f>(AF172-AF175)/AF175</f>
        <v>9.013534690105624E-4</v>
      </c>
      <c r="AR172" s="203">
        <f>AD172/AD175-1</f>
        <v>-2.29809531555214E-3</v>
      </c>
      <c r="AS172" s="80">
        <v>61.215183930000002</v>
      </c>
      <c r="AT172" s="80">
        <f>H172/D172/6*7</f>
        <v>64.911864427157141</v>
      </c>
    </row>
    <row r="173" spans="1:46" hidden="1">
      <c r="A173" s="197" t="s">
        <v>176</v>
      </c>
      <c r="B173" s="52"/>
      <c r="C173" s="53" t="s">
        <v>31</v>
      </c>
      <c r="D173" s="70">
        <v>193248</v>
      </c>
      <c r="E173" s="70">
        <v>104090</v>
      </c>
      <c r="F173" s="70">
        <v>231472</v>
      </c>
      <c r="G173" s="70">
        <v>2484428</v>
      </c>
      <c r="H173" s="71">
        <v>10812432.439999999</v>
      </c>
      <c r="I173" s="71">
        <v>14280585.140000001</v>
      </c>
      <c r="J173" s="122">
        <v>3273291</v>
      </c>
      <c r="K173" s="122">
        <v>425617</v>
      </c>
      <c r="L173" s="122">
        <v>2228378</v>
      </c>
      <c r="M173" s="122">
        <v>600088</v>
      </c>
      <c r="N173" s="122">
        <v>83758</v>
      </c>
      <c r="O173" s="122">
        <v>433347</v>
      </c>
      <c r="P173" s="122">
        <v>164544</v>
      </c>
      <c r="Q173" s="122">
        <v>192791</v>
      </c>
      <c r="R173" s="122">
        <v>11582</v>
      </c>
      <c r="S173" s="122">
        <v>73275</v>
      </c>
      <c r="T173" s="172">
        <f>H173/D173</f>
        <v>55.951070334492464</v>
      </c>
      <c r="U173" s="173">
        <f>I173/D173</f>
        <v>73.897712473091573</v>
      </c>
      <c r="V173" s="125">
        <f>J173/D173</f>
        <v>16.938291728763041</v>
      </c>
      <c r="W173" s="125">
        <f>K173/D173</f>
        <v>2.2024393525418118</v>
      </c>
      <c r="X173" s="125">
        <f>L173/D173</f>
        <v>11.531182728928631</v>
      </c>
      <c r="Y173" s="125">
        <f>M173/D173</f>
        <v>3.1052740519953637</v>
      </c>
      <c r="Z173" s="125">
        <f>O173/D173</f>
        <v>2.2424397665176352</v>
      </c>
      <c r="AA173" s="125">
        <f>P173/D173</f>
        <v>0.85146547441629405</v>
      </c>
      <c r="AB173" s="125">
        <f>Q173/D173</f>
        <v>0.9976351631064746</v>
      </c>
      <c r="AC173" s="125">
        <f>R173/D173</f>
        <v>5.9933349892366289E-2</v>
      </c>
      <c r="AD173" s="164">
        <f>F173/D173</f>
        <v>1.1977976486173207</v>
      </c>
      <c r="AE173" s="173">
        <f t="shared" si="70"/>
        <v>103.87580401575559</v>
      </c>
      <c r="AF173" s="173">
        <f t="shared" si="71"/>
        <v>137.19459256412719</v>
      </c>
      <c r="AG173" s="69">
        <f>G173/D173</f>
        <v>12.856164100016558</v>
      </c>
      <c r="AH173" s="32"/>
      <c r="AI173" s="64">
        <f>(T173-T175)*D173</f>
        <v>120506.33835359832</v>
      </c>
      <c r="AJ173" s="65">
        <f>(T173-T175)/T175</f>
        <v>1.1270779203668653E-2</v>
      </c>
      <c r="AK173" s="64">
        <f>(AE173-AE175)*E173</f>
        <v>38704.702677937785</v>
      </c>
      <c r="AL173" s="65">
        <f>(AE173-AE175)/AE175</f>
        <v>3.5925079621102717E-3</v>
      </c>
      <c r="AM173" s="24"/>
      <c r="AN173" s="64">
        <f>(U173-U175)*D173</f>
        <v>143626.98736827564</v>
      </c>
      <c r="AO173" s="65">
        <f>(U173-U175)/U175</f>
        <v>1.0159681157543652E-2</v>
      </c>
      <c r="AP173" s="64">
        <f>(AF173-AF175)*E173</f>
        <v>35468.149627563907</v>
      </c>
      <c r="AQ173" s="65">
        <f>(AF173-AF175)/AF175</f>
        <v>2.4898461452815771E-3</v>
      </c>
      <c r="AR173" s="203">
        <f>AD173/AD175-1</f>
        <v>4.5868661462928895E-3</v>
      </c>
      <c r="AS173" s="80">
        <v>61.475945400000001</v>
      </c>
      <c r="AT173" s="80">
        <f>H173/D173/6*7</f>
        <v>65.27624872357454</v>
      </c>
    </row>
    <row r="174" spans="1:46" ht="15" hidden="1" customHeight="1">
      <c r="A174" s="197" t="s">
        <v>176</v>
      </c>
      <c r="B174" s="52"/>
      <c r="C174" s="53" t="s">
        <v>32</v>
      </c>
      <c r="D174" s="70">
        <v>192295</v>
      </c>
      <c r="E174" s="70">
        <v>103345</v>
      </c>
      <c r="F174" s="70">
        <v>229836</v>
      </c>
      <c r="G174" s="70">
        <v>2459338</v>
      </c>
      <c r="H174" s="71">
        <v>10706307.52</v>
      </c>
      <c r="I174" s="71">
        <v>14141440.25</v>
      </c>
      <c r="J174" s="122">
        <v>3232312</v>
      </c>
      <c r="K174" s="122">
        <v>419025</v>
      </c>
      <c r="L174" s="122">
        <v>2201434</v>
      </c>
      <c r="M174" s="122">
        <v>593082</v>
      </c>
      <c r="N174" s="122">
        <v>82801</v>
      </c>
      <c r="O174" s="122">
        <v>427937</v>
      </c>
      <c r="P174" s="122">
        <v>161870</v>
      </c>
      <c r="Q174" s="122">
        <v>191177</v>
      </c>
      <c r="R174" s="122">
        <v>11287</v>
      </c>
      <c r="S174" s="122">
        <v>72474</v>
      </c>
      <c r="T174" s="172">
        <f>H174/D174</f>
        <v>55.676473751267579</v>
      </c>
      <c r="U174" s="173">
        <f>I174/D174</f>
        <v>73.540342962635535</v>
      </c>
      <c r="V174" s="125">
        <f>J174/D174</f>
        <v>16.809131802698978</v>
      </c>
      <c r="W174" s="125">
        <f>K174/D174</f>
        <v>2.1790738188720455</v>
      </c>
      <c r="X174" s="125">
        <f>L174/D174</f>
        <v>11.448212382017212</v>
      </c>
      <c r="Y174" s="125">
        <f>M174/D174</f>
        <v>3.0842299591773057</v>
      </c>
      <c r="Z174" s="125">
        <f>O174/D174</f>
        <v>2.2254192776723265</v>
      </c>
      <c r="AA174" s="125">
        <f>P174/D174</f>
        <v>0.8417795574507918</v>
      </c>
      <c r="AB174" s="125">
        <f>Q174/D174</f>
        <v>0.99418601627707426</v>
      </c>
      <c r="AC174" s="125">
        <f>R174/D174</f>
        <v>5.8696273954080967E-2</v>
      </c>
      <c r="AD174" s="164">
        <f>F174/D174</f>
        <v>1.1952260849216048</v>
      </c>
      <c r="AE174" s="173">
        <f t="shared" si="70"/>
        <v>103.59773109487638</v>
      </c>
      <c r="AF174" s="173">
        <f t="shared" si="71"/>
        <v>136.83719821955586</v>
      </c>
      <c r="AG174" s="69">
        <f>G174/D174</f>
        <v>12.789401700512235</v>
      </c>
      <c r="AH174" s="32"/>
      <c r="AI174" s="64">
        <f>(T174-T175)*D174</f>
        <v>67108.512941221154</v>
      </c>
      <c r="AJ174" s="65">
        <f>(T174-T175)/T175</f>
        <v>6.3076659151404856E-3</v>
      </c>
      <c r="AK174" s="64">
        <f>(AE174-AE175)*E174</f>
        <v>9690.2367494618393</v>
      </c>
      <c r="AL174" s="65">
        <f>(AE174-AE175)/AE175</f>
        <v>9.059160006253047E-4</v>
      </c>
      <c r="AM174" s="24"/>
      <c r="AN174" s="64">
        <f>(U174-U175)*D174</f>
        <v>74198.322733909401</v>
      </c>
      <c r="AO174" s="65">
        <f>(U174-U175)/U175</f>
        <v>5.2745465754799551E-3</v>
      </c>
      <c r="AP174" s="64">
        <f>(AF174-AF175)*E174</f>
        <v>-1720.6239556087712</v>
      </c>
      <c r="AQ174" s="65">
        <f>(AF174-AF175)/AF175</f>
        <v>-1.2165766697720811E-4</v>
      </c>
      <c r="AR174" s="203">
        <f>AD174/AD175-1</f>
        <v>2.4301086028488683E-3</v>
      </c>
      <c r="AS174" s="80">
        <v>61.210804930000002</v>
      </c>
      <c r="AT174" s="80">
        <f>H174/D174/6*7</f>
        <v>64.955886043145512</v>
      </c>
    </row>
    <row r="175" spans="1:46" ht="15" hidden="1" customHeight="1">
      <c r="A175" s="197" t="s">
        <v>176</v>
      </c>
      <c r="B175" s="90"/>
      <c r="C175" s="49" t="s">
        <v>33</v>
      </c>
      <c r="D175" s="66">
        <v>64395</v>
      </c>
      <c r="E175" s="66">
        <v>34422</v>
      </c>
      <c r="F175" s="66">
        <v>76780</v>
      </c>
      <c r="G175" s="66">
        <v>821494</v>
      </c>
      <c r="H175" s="67">
        <v>3562813.49</v>
      </c>
      <c r="I175" s="67">
        <v>4710783.1399999997</v>
      </c>
      <c r="J175" s="132">
        <v>1074040</v>
      </c>
      <c r="K175" s="132">
        <v>136052</v>
      </c>
      <c r="L175" s="132">
        <v>733506</v>
      </c>
      <c r="M175" s="132">
        <v>198225</v>
      </c>
      <c r="N175" s="132">
        <v>27269</v>
      </c>
      <c r="O175" s="132">
        <v>142434</v>
      </c>
      <c r="P175" s="132">
        <v>53726</v>
      </c>
      <c r="Q175" s="132">
        <v>63533</v>
      </c>
      <c r="R175" s="132">
        <v>3813</v>
      </c>
      <c r="S175" s="132">
        <v>24158</v>
      </c>
      <c r="T175" s="174">
        <f>H175/D175</f>
        <v>55.327486450811399</v>
      </c>
      <c r="U175" s="174">
        <f>I175/D175</f>
        <v>73.154486217874052</v>
      </c>
      <c r="V175" s="135">
        <f>J175/D175</f>
        <v>16.67893469989906</v>
      </c>
      <c r="W175" s="135">
        <f>K175/D175</f>
        <v>2.1127727308020807</v>
      </c>
      <c r="X175" s="135">
        <f>L175/D175</f>
        <v>11.390729093873748</v>
      </c>
      <c r="Y175" s="135">
        <f>M175/D175</f>
        <v>3.0782669461914747</v>
      </c>
      <c r="Z175" s="135">
        <f>O175/D175</f>
        <v>2.2118798043326344</v>
      </c>
      <c r="AA175" s="135">
        <f>P175/D175</f>
        <v>0.83431943473872194</v>
      </c>
      <c r="AB175" s="135">
        <f>Q175/D175</f>
        <v>0.98661386753629943</v>
      </c>
      <c r="AC175" s="135">
        <f>R175/D175</f>
        <v>5.9212671791288141E-2</v>
      </c>
      <c r="AD175" s="135">
        <f>F175/D175</f>
        <v>1.1923285969407562</v>
      </c>
      <c r="AE175" s="174">
        <f t="shared" si="70"/>
        <v>103.50396519667655</v>
      </c>
      <c r="AF175" s="174">
        <f t="shared" si="71"/>
        <v>136.85384753936435</v>
      </c>
      <c r="AG175" s="68">
        <f>G175/D175</f>
        <v>12.757108471154593</v>
      </c>
      <c r="AI175" s="216"/>
      <c r="AJ175" s="49"/>
      <c r="AK175" s="49"/>
      <c r="AL175" s="49"/>
      <c r="AN175" s="49"/>
      <c r="AO175" s="49"/>
      <c r="AP175" s="49"/>
      <c r="AQ175" s="49"/>
      <c r="AR175" s="204"/>
      <c r="AS175" s="79">
        <v>61.196834189999997</v>
      </c>
      <c r="AT175" s="79">
        <f>H175/D175/6*7</f>
        <v>64.548734192613296</v>
      </c>
    </row>
    <row r="176" spans="1:46" ht="15" hidden="1" customHeight="1">
      <c r="A176" s="197" t="s">
        <v>176</v>
      </c>
      <c r="B176" s="58"/>
      <c r="D176" s="9"/>
      <c r="E176" s="9"/>
      <c r="F176" s="9"/>
      <c r="G176" s="9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V176" s="118"/>
      <c r="W176" s="118"/>
      <c r="X176" s="118"/>
      <c r="Y176" s="118"/>
      <c r="Z176" s="118"/>
      <c r="AA176" s="118"/>
      <c r="AB176" s="118"/>
      <c r="AC176" s="118"/>
      <c r="AD176" s="168"/>
      <c r="AE176" s="173"/>
      <c r="AG176" s="72"/>
      <c r="AR176" s="9"/>
      <c r="AS176" s="81"/>
      <c r="AT176" s="103"/>
    </row>
    <row r="177" spans="1:47" ht="15" hidden="1" customHeight="1">
      <c r="A177" s="197" t="s">
        <v>176</v>
      </c>
      <c r="B177" s="90" t="s">
        <v>41</v>
      </c>
      <c r="C177" s="53" t="s">
        <v>30</v>
      </c>
      <c r="D177" s="70">
        <v>291943</v>
      </c>
      <c r="E177" s="70">
        <v>87261</v>
      </c>
      <c r="F177" s="70">
        <v>175433</v>
      </c>
      <c r="G177" s="70">
        <v>1709340</v>
      </c>
      <c r="H177" s="71">
        <v>7629613.4000000004</v>
      </c>
      <c r="I177" s="71">
        <v>9929530.2300000004</v>
      </c>
      <c r="J177" s="122">
        <v>1974907</v>
      </c>
      <c r="K177" s="122">
        <v>237627</v>
      </c>
      <c r="L177" s="122">
        <v>1356601</v>
      </c>
      <c r="M177" s="122">
        <v>370173</v>
      </c>
      <c r="N177" s="122">
        <v>58352</v>
      </c>
      <c r="O177" s="122">
        <v>261171</v>
      </c>
      <c r="P177" s="122">
        <v>90368</v>
      </c>
      <c r="Q177" s="122">
        <v>120694</v>
      </c>
      <c r="R177" s="122">
        <v>6576</v>
      </c>
      <c r="S177" s="122">
        <v>50902</v>
      </c>
      <c r="T177" s="173">
        <f>H177/D177</f>
        <v>26.133914497007979</v>
      </c>
      <c r="U177" s="173">
        <f>I177/D177</f>
        <v>34.011879819005763</v>
      </c>
      <c r="V177" s="125">
        <f>J177/D177</f>
        <v>6.7647006436187889</v>
      </c>
      <c r="W177" s="125">
        <f>K177/D177</f>
        <v>0.81394998338716806</v>
      </c>
      <c r="X177" s="125">
        <f>L177/D177</f>
        <v>4.646800916617285</v>
      </c>
      <c r="Y177" s="125">
        <f>M177/D177</f>
        <v>1.2679632668020813</v>
      </c>
      <c r="Z177" s="125">
        <f>O177/D177</f>
        <v>0.89459586289104376</v>
      </c>
      <c r="AA177" s="125">
        <f>P177/D177</f>
        <v>0.3095398759346859</v>
      </c>
      <c r="AB177" s="125">
        <f>Q177/D177</f>
        <v>0.41341631756884051</v>
      </c>
      <c r="AC177" s="125">
        <f>R177/D177</f>
        <v>2.2524944937881711E-2</v>
      </c>
      <c r="AD177" s="164">
        <f>F177/D177</f>
        <v>0.60091524715441025</v>
      </c>
      <c r="AE177" s="173">
        <f t="shared" ref="AE177:AE180" si="72">H177/E177</f>
        <v>87.434402539507914</v>
      </c>
      <c r="AF177" s="173">
        <f t="shared" ref="AF177:AF180" si="73">I177/E177</f>
        <v>113.79115790559356</v>
      </c>
      <c r="AG177" s="69">
        <f>G177/D177</f>
        <v>5.8550470468550371</v>
      </c>
      <c r="AH177" s="32"/>
      <c r="AI177" s="64">
        <f>(T177-T180)*D177</f>
        <v>8510.0271961432336</v>
      </c>
      <c r="AJ177" s="65">
        <f>(T177-T180)/T180</f>
        <v>1.1166397803383076E-3</v>
      </c>
      <c r="AK177" s="64">
        <f>(AE177-AE180)*E177</f>
        <v>-41001.762446573557</v>
      </c>
      <c r="AL177" s="65">
        <f>(AE177-AE180)/AE180</f>
        <v>-5.3453030269733784E-3</v>
      </c>
      <c r="AM177" s="24"/>
      <c r="AN177" s="64">
        <f>(U177-U180)*D177</f>
        <v>22899.978074190643</v>
      </c>
      <c r="AO177" s="65">
        <f>(U177-U180)/U180</f>
        <v>2.3115809808021228E-3</v>
      </c>
      <c r="AP177" s="64">
        <f>(AF177-AF180)*E177</f>
        <v>-41460.124276850271</v>
      </c>
      <c r="AQ177" s="65">
        <f>(AF177-AF180)/AF180</f>
        <v>-4.1580748555299536E-3</v>
      </c>
      <c r="AR177" s="203">
        <f>AD177/AD180-1</f>
        <v>6.5119184497985927E-3</v>
      </c>
      <c r="AS177" s="80">
        <v>28.862534310000001</v>
      </c>
      <c r="AT177" s="80">
        <f>H177/D177/6*7</f>
        <v>30.489566913175974</v>
      </c>
    </row>
    <row r="178" spans="1:47" hidden="1">
      <c r="A178" s="197" t="s">
        <v>176</v>
      </c>
      <c r="B178" s="52"/>
      <c r="C178" s="53" t="s">
        <v>31</v>
      </c>
      <c r="D178" s="70">
        <v>291913</v>
      </c>
      <c r="E178" s="70">
        <v>87145</v>
      </c>
      <c r="F178" s="70">
        <v>175234</v>
      </c>
      <c r="G178" s="70">
        <v>1712821</v>
      </c>
      <c r="H178" s="71">
        <v>7642176.8899999997</v>
      </c>
      <c r="I178" s="71">
        <v>9951225.2599999998</v>
      </c>
      <c r="J178" s="122">
        <v>1969830</v>
      </c>
      <c r="K178" s="122">
        <v>251450</v>
      </c>
      <c r="L178" s="122">
        <v>1343140</v>
      </c>
      <c r="M178" s="122">
        <v>364791</v>
      </c>
      <c r="N178" s="122">
        <v>58710</v>
      </c>
      <c r="O178" s="122">
        <v>261585</v>
      </c>
      <c r="P178" s="122">
        <v>90734</v>
      </c>
      <c r="Q178" s="122">
        <v>120484</v>
      </c>
      <c r="R178" s="122">
        <v>6661</v>
      </c>
      <c r="S178" s="122">
        <v>50828</v>
      </c>
      <c r="T178" s="172">
        <f>H178/D178</f>
        <v>26.179638762233953</v>
      </c>
      <c r="U178" s="173">
        <f>I178/D178</f>
        <v>34.089695422951358</v>
      </c>
      <c r="V178" s="125">
        <f>J178/D178</f>
        <v>6.7480036860297421</v>
      </c>
      <c r="W178" s="125">
        <f>K178/D178</f>
        <v>0.86138678304837402</v>
      </c>
      <c r="X178" s="125">
        <f>L178/D178</f>
        <v>4.6011654157231776</v>
      </c>
      <c r="Y178" s="125">
        <f>M178/D178</f>
        <v>1.2496565757605862</v>
      </c>
      <c r="Z178" s="125">
        <f>O178/D178</f>
        <v>0.8961060315916044</v>
      </c>
      <c r="AA178" s="125">
        <f>P178/D178</f>
        <v>0.31082548567552659</v>
      </c>
      <c r="AB178" s="125">
        <f>Q178/D178</f>
        <v>0.41273941208510756</v>
      </c>
      <c r="AC178" s="125">
        <f>R178/D178</f>
        <v>2.2818442481150204E-2</v>
      </c>
      <c r="AD178" s="164">
        <f>F178/D178</f>
        <v>0.60029529346072286</v>
      </c>
      <c r="AE178" s="173">
        <f t="shared" si="72"/>
        <v>87.69495541912903</v>
      </c>
      <c r="AF178" s="173">
        <f t="shared" si="73"/>
        <v>114.19158023983016</v>
      </c>
      <c r="AG178" s="69">
        <f>G178/D178</f>
        <v>5.8675735578751205</v>
      </c>
      <c r="AH178" s="32"/>
      <c r="AI178" s="64">
        <f>(T178-T180)*D178</f>
        <v>21856.660142485518</v>
      </c>
      <c r="AJ178" s="65">
        <f>(T178-T180)/T180</f>
        <v>2.8682075665072406E-3</v>
      </c>
      <c r="AK178" s="64">
        <f>(AE178-AE180)*E178</f>
        <v>-18241.376251896254</v>
      </c>
      <c r="AL178" s="65">
        <f>(AE178-AE180)/AE180</f>
        <v>-2.3812506860439921E-3</v>
      </c>
      <c r="AM178" s="24"/>
      <c r="AN178" s="64">
        <f>(U178-U180)*D178</f>
        <v>45613.011271930845</v>
      </c>
      <c r="AO178" s="65">
        <f>(U178-U180)/U180</f>
        <v>4.6047644634775384E-3</v>
      </c>
      <c r="AP178" s="64">
        <f>(AF178-AF180)*E178</f>
        <v>-6510.2051385634786</v>
      </c>
      <c r="AQ178" s="65">
        <f>(AF178-AF180)/AF180</f>
        <v>-6.5378370025547655E-4</v>
      </c>
      <c r="AR178" s="203">
        <f>AD178/AD180-1</f>
        <v>5.4735178025555609E-3</v>
      </c>
      <c r="AS178" s="80">
        <v>28.952573000000001</v>
      </c>
      <c r="AT178" s="80">
        <f>H178/D178/6*7</f>
        <v>30.542911889272943</v>
      </c>
    </row>
    <row r="179" spans="1:47" ht="15" hidden="1" customHeight="1">
      <c r="A179" s="197" t="s">
        <v>176</v>
      </c>
      <c r="B179" s="52"/>
      <c r="C179" s="53" t="s">
        <v>32</v>
      </c>
      <c r="D179" s="70">
        <v>292082</v>
      </c>
      <c r="E179" s="70">
        <v>87272</v>
      </c>
      <c r="F179" s="70">
        <v>176234</v>
      </c>
      <c r="G179" s="70">
        <v>1707634</v>
      </c>
      <c r="H179" s="71">
        <v>7600123.0199999996</v>
      </c>
      <c r="I179" s="71">
        <v>9888709.5099999998</v>
      </c>
      <c r="J179" s="122">
        <v>1945143</v>
      </c>
      <c r="K179" s="122">
        <v>249336</v>
      </c>
      <c r="L179" s="122">
        <v>1322061</v>
      </c>
      <c r="M179" s="122">
        <v>363376</v>
      </c>
      <c r="N179" s="122">
        <v>58643</v>
      </c>
      <c r="O179" s="122">
        <v>258412</v>
      </c>
      <c r="P179" s="122">
        <v>89804</v>
      </c>
      <c r="Q179" s="122">
        <v>118704</v>
      </c>
      <c r="R179" s="122">
        <v>6491</v>
      </c>
      <c r="S179" s="122">
        <v>50694</v>
      </c>
      <c r="T179" s="172">
        <f>H179/D179</f>
        <v>26.020511431721228</v>
      </c>
      <c r="U179" s="173">
        <f>I179/D179</f>
        <v>33.855936038509732</v>
      </c>
      <c r="V179" s="125">
        <f>J179/D179</f>
        <v>6.6595784745379722</v>
      </c>
      <c r="W179" s="125">
        <f>K179/D179</f>
        <v>0.85365068713580428</v>
      </c>
      <c r="X179" s="125">
        <f>L179/D179</f>
        <v>4.5263350702884804</v>
      </c>
      <c r="Y179" s="125">
        <f>M179/D179</f>
        <v>1.2440889887086504</v>
      </c>
      <c r="Z179" s="125">
        <f>O179/D179</f>
        <v>0.88472415280640371</v>
      </c>
      <c r="AA179" s="125">
        <f>P179/D179</f>
        <v>0.30746160324840283</v>
      </c>
      <c r="AB179" s="125">
        <f>Q179/D179</f>
        <v>0.40640642011489925</v>
      </c>
      <c r="AC179" s="125">
        <f>R179/D179</f>
        <v>2.222321128998021E-2</v>
      </c>
      <c r="AD179" s="164">
        <f>F179/D179</f>
        <v>0.60337165590484865</v>
      </c>
      <c r="AE179" s="173">
        <f t="shared" si="72"/>
        <v>87.085468649738743</v>
      </c>
      <c r="AF179" s="173">
        <f t="shared" si="73"/>
        <v>113.30907404436704</v>
      </c>
      <c r="AG179" s="69">
        <f>G179/D179</f>
        <v>5.8464198410035539</v>
      </c>
      <c r="AH179" s="32"/>
      <c r="AI179" s="64">
        <f>(T179-T180)*D179</f>
        <v>-24608.915121911548</v>
      </c>
      <c r="AJ179" s="65">
        <f>(T179-T180)/T180</f>
        <v>-3.2275121710909141E-3</v>
      </c>
      <c r="AK179" s="64">
        <f>(AE179-AE180)*E179</f>
        <v>-71459.089499517664</v>
      </c>
      <c r="AL179" s="65">
        <f>(AE179-AE180)/AE180</f>
        <v>-9.3147786831391365E-3</v>
      </c>
      <c r="AM179" s="24"/>
      <c r="AN179" s="64">
        <f>(U179-U180)*D179</f>
        <v>-22637.490075337424</v>
      </c>
      <c r="AO179" s="65">
        <f>(U179-U180)/U180</f>
        <v>-2.2839973290376529E-3</v>
      </c>
      <c r="AP179" s="64">
        <f>(AF179-AF180)*E179</f>
        <v>-83537.77341927409</v>
      </c>
      <c r="AQ179" s="65">
        <f>(AF179-AF180)/AF180</f>
        <v>-8.3770258643877851E-3</v>
      </c>
      <c r="AR179" s="203">
        <f>AD179/AD180-1</f>
        <v>1.0626316770707467E-2</v>
      </c>
      <c r="AS179" s="80">
        <v>28.766734530000001</v>
      </c>
      <c r="AT179" s="80">
        <f>H179/D179/6*7</f>
        <v>30.357263337008103</v>
      </c>
    </row>
    <row r="180" spans="1:47" ht="15" hidden="1" customHeight="1">
      <c r="A180" s="197" t="s">
        <v>176</v>
      </c>
      <c r="B180" s="90"/>
      <c r="C180" s="49" t="s">
        <v>33</v>
      </c>
      <c r="D180" s="66">
        <v>97694</v>
      </c>
      <c r="E180" s="66">
        <v>29012</v>
      </c>
      <c r="F180" s="66">
        <v>58326</v>
      </c>
      <c r="G180" s="66">
        <v>570792</v>
      </c>
      <c r="H180" s="67">
        <v>2550278.9</v>
      </c>
      <c r="I180" s="67">
        <v>3315093.48</v>
      </c>
      <c r="J180" s="132">
        <v>640583</v>
      </c>
      <c r="K180" s="132">
        <v>80466</v>
      </c>
      <c r="L180" s="132">
        <v>437828</v>
      </c>
      <c r="M180" s="132">
        <v>118884</v>
      </c>
      <c r="N180" s="132">
        <v>19414</v>
      </c>
      <c r="O180" s="132">
        <v>85417</v>
      </c>
      <c r="P180" s="132">
        <v>29263</v>
      </c>
      <c r="Q180" s="132">
        <v>39559</v>
      </c>
      <c r="R180" s="132">
        <v>2219</v>
      </c>
      <c r="S180" s="132">
        <v>16941</v>
      </c>
      <c r="T180" s="174">
        <f>H180/D180</f>
        <v>26.104764878088726</v>
      </c>
      <c r="U180" s="174">
        <f>I180/D180</f>
        <v>33.933439924662721</v>
      </c>
      <c r="V180" s="135">
        <f>J180/D180</f>
        <v>6.5570352324605397</v>
      </c>
      <c r="W180" s="135">
        <f>K180/D180</f>
        <v>0.82365344852293898</v>
      </c>
      <c r="X180" s="135">
        <f>L180/D180</f>
        <v>4.4816263025364913</v>
      </c>
      <c r="Y180" s="135">
        <f>M180/D180</f>
        <v>1.2169017544577967</v>
      </c>
      <c r="Z180" s="135">
        <f>O180/D180</f>
        <v>0.87433209818412594</v>
      </c>
      <c r="AA180" s="135">
        <f>P180/D180</f>
        <v>0.29953733084938688</v>
      </c>
      <c r="AB180" s="135">
        <f>Q180/D180</f>
        <v>0.40492763117489305</v>
      </c>
      <c r="AC180" s="135">
        <f>R180/D180</f>
        <v>2.2713779761295474E-2</v>
      </c>
      <c r="AD180" s="135">
        <f>F180/D180</f>
        <v>0.59702745306774219</v>
      </c>
      <c r="AE180" s="174">
        <f t="shared" si="72"/>
        <v>87.904277540328138</v>
      </c>
      <c r="AF180" s="174">
        <f t="shared" si="73"/>
        <v>114.26628567489314</v>
      </c>
      <c r="AG180" s="68">
        <f>G180/D180</f>
        <v>5.8426515446189118</v>
      </c>
      <c r="AI180" s="49"/>
      <c r="AJ180" s="49"/>
      <c r="AK180" s="49"/>
      <c r="AL180" s="49"/>
      <c r="AN180" s="49"/>
      <c r="AO180" s="49"/>
      <c r="AP180" s="49"/>
      <c r="AQ180" s="49"/>
      <c r="AR180" s="204"/>
      <c r="AS180" s="79">
        <v>28.720536490000001</v>
      </c>
      <c r="AT180" s="79">
        <f>H180/D180/6*7</f>
        <v>30.455559024436845</v>
      </c>
    </row>
    <row r="181" spans="1:47" ht="15" hidden="1" customHeight="1">
      <c r="A181" s="197" t="s">
        <v>176</v>
      </c>
      <c r="B181" s="58"/>
      <c r="D181" s="9"/>
      <c r="E181" s="9"/>
      <c r="F181" s="9"/>
      <c r="G181" s="9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V181" s="118"/>
      <c r="W181" s="118"/>
      <c r="X181" s="118"/>
      <c r="Y181" s="118"/>
      <c r="Z181" s="118"/>
      <c r="AA181" s="118"/>
      <c r="AB181" s="118"/>
      <c r="AC181" s="118"/>
      <c r="AD181" s="168"/>
      <c r="AE181" s="173"/>
      <c r="AG181" s="72"/>
      <c r="AR181" s="9"/>
      <c r="AS181" s="81"/>
      <c r="AT181" s="103"/>
    </row>
    <row r="182" spans="1:47" ht="15" hidden="1" customHeight="1">
      <c r="A182" s="197" t="s">
        <v>176</v>
      </c>
      <c r="B182" s="90" t="s">
        <v>42</v>
      </c>
      <c r="C182" s="53" t="s">
        <v>30</v>
      </c>
      <c r="D182" s="70">
        <v>191048</v>
      </c>
      <c r="E182" s="70">
        <v>91646</v>
      </c>
      <c r="F182" s="70">
        <v>215106</v>
      </c>
      <c r="G182" s="70">
        <v>1909471</v>
      </c>
      <c r="H182" s="71">
        <v>8474822.5700000003</v>
      </c>
      <c r="I182" s="71">
        <v>11068090.9</v>
      </c>
      <c r="J182" s="122">
        <v>1902921</v>
      </c>
      <c r="K182" s="122">
        <v>222888</v>
      </c>
      <c r="L182" s="122">
        <v>1311410</v>
      </c>
      <c r="M182" s="122">
        <v>357736</v>
      </c>
      <c r="N182" s="122">
        <v>55731</v>
      </c>
      <c r="O182" s="122">
        <v>304455</v>
      </c>
      <c r="P182" s="122">
        <v>122434</v>
      </c>
      <c r="Q182" s="122">
        <v>129558</v>
      </c>
      <c r="R182" s="122">
        <v>6356</v>
      </c>
      <c r="S182" s="122">
        <v>53088</v>
      </c>
      <c r="T182" s="173">
        <f>H182/D182</f>
        <v>44.35965082073615</v>
      </c>
      <c r="U182" s="173">
        <f>I182/D182</f>
        <v>57.933560675851098</v>
      </c>
      <c r="V182" s="125">
        <f>J182/D182</f>
        <v>9.9604340270507929</v>
      </c>
      <c r="W182" s="125">
        <f>K182/D182</f>
        <v>1.1666596876177715</v>
      </c>
      <c r="X182" s="125">
        <f>L182/D182</f>
        <v>6.8642958837569612</v>
      </c>
      <c r="Y182" s="125">
        <f>M182/D182</f>
        <v>1.8724927766843935</v>
      </c>
      <c r="Z182" s="125">
        <f>O182/D182</f>
        <v>1.5936047485448683</v>
      </c>
      <c r="AA182" s="125">
        <f>P182/D182</f>
        <v>0.64085465432770827</v>
      </c>
      <c r="AB182" s="125">
        <f>Q182/D182</f>
        <v>0.67814371257485029</v>
      </c>
      <c r="AC182" s="125">
        <f>R182/D182</f>
        <v>3.3269126083497344E-2</v>
      </c>
      <c r="AD182" s="164">
        <f>F182/D182</f>
        <v>1.1259264687408399</v>
      </c>
      <c r="AE182" s="173">
        <f t="shared" ref="AE182:AE185" si="74">H182/E182</f>
        <v>92.473458416079268</v>
      </c>
      <c r="AF182" s="173">
        <f t="shared" ref="AF182:AF185" si="75">I182/E182</f>
        <v>120.77003797219737</v>
      </c>
      <c r="AG182" s="69">
        <f>G182/D182</f>
        <v>9.9947186047485452</v>
      </c>
      <c r="AH182" s="32"/>
      <c r="AI182" s="64">
        <f>(T182-T185)*D182</f>
        <v>89036.666828615649</v>
      </c>
      <c r="AJ182" s="65">
        <f>(T182-T185)/T185</f>
        <v>1.0617569761105308E-2</v>
      </c>
      <c r="AK182" s="64">
        <f>(AE182-AE185)*E182</f>
        <v>118009.83629938615</v>
      </c>
      <c r="AL182" s="65">
        <f>(AE182-AE185)/AE185</f>
        <v>1.4121392935309719E-2</v>
      </c>
      <c r="AM182" s="24"/>
      <c r="AN182" s="64">
        <f>(U182-U185)*D182</f>
        <v>91957.680727290455</v>
      </c>
      <c r="AO182" s="65">
        <f>(U182-U185)/U185</f>
        <v>8.3779668932793504E-3</v>
      </c>
      <c r="AP182" s="64">
        <f>(AF182-AF185)*E182</f>
        <v>129880.58641171412</v>
      </c>
      <c r="AQ182" s="65">
        <f>(AF182-AF185)/AF185</f>
        <v>1.1874025337615467E-2</v>
      </c>
      <c r="AR182" s="203">
        <f>AD182/AD185-1</f>
        <v>3.0650664939659844E-3</v>
      </c>
      <c r="AS182" s="80">
        <v>50.329469719999999</v>
      </c>
      <c r="AT182" s="80">
        <f>H182/D182/6*7</f>
        <v>51.752925957525513</v>
      </c>
    </row>
    <row r="183" spans="1:47" hidden="1">
      <c r="A183" s="197" t="s">
        <v>176</v>
      </c>
      <c r="B183" s="52"/>
      <c r="C183" s="53" t="s">
        <v>31</v>
      </c>
      <c r="D183" s="70">
        <v>191577</v>
      </c>
      <c r="E183" s="70">
        <v>91946</v>
      </c>
      <c r="F183" s="70">
        <v>215678</v>
      </c>
      <c r="G183" s="70">
        <v>1904821</v>
      </c>
      <c r="H183" s="71">
        <v>8464451.0999999996</v>
      </c>
      <c r="I183" s="71">
        <v>11041122.48</v>
      </c>
      <c r="J183" s="122">
        <v>1883162</v>
      </c>
      <c r="K183" s="122">
        <v>233710</v>
      </c>
      <c r="L183" s="122">
        <v>1284111</v>
      </c>
      <c r="M183" s="122">
        <v>354433</v>
      </c>
      <c r="N183" s="122">
        <v>56009</v>
      </c>
      <c r="O183" s="122">
        <v>300923</v>
      </c>
      <c r="P183" s="122">
        <v>119633</v>
      </c>
      <c r="Q183" s="122">
        <v>128713</v>
      </c>
      <c r="R183" s="122">
        <v>6313</v>
      </c>
      <c r="S183" s="122">
        <v>53040</v>
      </c>
      <c r="T183" s="172">
        <f>H183/D183</f>
        <v>44.183023536228248</v>
      </c>
      <c r="U183" s="173">
        <f>I183/D183</f>
        <v>57.632818553375408</v>
      </c>
      <c r="V183" s="125">
        <f>J183/D183</f>
        <v>9.8297916764538549</v>
      </c>
      <c r="W183" s="125">
        <f>K183/D183</f>
        <v>1.2199272355240973</v>
      </c>
      <c r="X183" s="125">
        <f>L183/D183</f>
        <v>6.7028453311201242</v>
      </c>
      <c r="Y183" s="125">
        <f>M183/D183</f>
        <v>1.8500811684074812</v>
      </c>
      <c r="Z183" s="125">
        <f>O183/D183</f>
        <v>1.5707678896736039</v>
      </c>
      <c r="AA183" s="125">
        <f>P183/D183</f>
        <v>0.62446431460979135</v>
      </c>
      <c r="AB183" s="125">
        <f>Q183/D183</f>
        <v>0.67186040077879916</v>
      </c>
      <c r="AC183" s="125">
        <f>R183/D183</f>
        <v>3.2952807487328852E-2</v>
      </c>
      <c r="AD183" s="164">
        <f>F183/D183</f>
        <v>1.1258032018457331</v>
      </c>
      <c r="AE183" s="173">
        <f t="shared" si="74"/>
        <v>92.058937854827832</v>
      </c>
      <c r="AF183" s="173">
        <f t="shared" si="75"/>
        <v>120.08268418419507</v>
      </c>
      <c r="AG183" s="69">
        <f>G183/D183</f>
        <v>9.9428480454334291</v>
      </c>
      <c r="AH183" s="32"/>
      <c r="AI183" s="64">
        <f>(T183-T185)*D183</f>
        <v>55445.478523384387</v>
      </c>
      <c r="AJ183" s="65">
        <f>(T183-T185)/T185</f>
        <v>6.5935832391140923E-3</v>
      </c>
      <c r="AK183" s="64">
        <f>(AE183-AE185)*E183</f>
        <v>80282.629877608299</v>
      </c>
      <c r="AL183" s="65">
        <f>(AE183-AE185)/AE185</f>
        <v>9.5755029450686046E-3</v>
      </c>
      <c r="AM183" s="24"/>
      <c r="AN183" s="64">
        <f>(U183-U185)*D183</f>
        <v>34597.032214062063</v>
      </c>
      <c r="AO183" s="65">
        <f>(U183-U185)/U185</f>
        <v>3.143320058467822E-3</v>
      </c>
      <c r="AP183" s="64">
        <f>(AF183-AF185)*E183</f>
        <v>67106.314611564711</v>
      </c>
      <c r="AQ183" s="65">
        <f>(AF183-AF185)/AF185</f>
        <v>6.1150187497641091E-3</v>
      </c>
      <c r="AR183" s="203">
        <f>AD183/AD185-1</f>
        <v>2.9552505159518017E-3</v>
      </c>
      <c r="AS183" s="80">
        <v>50.151270660000002</v>
      </c>
      <c r="AT183" s="80">
        <f>H183/D183/6*7</f>
        <v>51.546860792266294</v>
      </c>
    </row>
    <row r="184" spans="1:47" ht="15" hidden="1" customHeight="1">
      <c r="A184" s="197" t="s">
        <v>176</v>
      </c>
      <c r="B184" s="52"/>
      <c r="C184" s="53" t="s">
        <v>32</v>
      </c>
      <c r="D184" s="70">
        <v>191175</v>
      </c>
      <c r="E184" s="70">
        <v>92429</v>
      </c>
      <c r="F184" s="70">
        <v>214905</v>
      </c>
      <c r="G184" s="70">
        <v>1911779</v>
      </c>
      <c r="H184" s="71">
        <v>8471342.2799999993</v>
      </c>
      <c r="I184" s="71">
        <v>11073620.24</v>
      </c>
      <c r="J184" s="122">
        <v>1897095</v>
      </c>
      <c r="K184" s="122">
        <v>234095</v>
      </c>
      <c r="L184" s="122">
        <v>1293775</v>
      </c>
      <c r="M184" s="122">
        <v>358126</v>
      </c>
      <c r="N184" s="122">
        <v>56223</v>
      </c>
      <c r="O184" s="122">
        <v>302216</v>
      </c>
      <c r="P184" s="122">
        <v>119614</v>
      </c>
      <c r="Q184" s="122">
        <v>129402</v>
      </c>
      <c r="R184" s="122">
        <v>6371</v>
      </c>
      <c r="S184" s="122">
        <v>53500</v>
      </c>
      <c r="T184" s="172">
        <f>H184/D184</f>
        <v>44.311977402903096</v>
      </c>
      <c r="U184" s="173">
        <f>I184/D184</f>
        <v>57.923997593827643</v>
      </c>
      <c r="V184" s="125">
        <f>J184/D184</f>
        <v>9.9233424872499025</v>
      </c>
      <c r="W184" s="125">
        <f>K184/D184</f>
        <v>1.2245063423564797</v>
      </c>
      <c r="X184" s="125">
        <f>L184/D184</f>
        <v>6.7674905191578398</v>
      </c>
      <c r="Y184" s="125">
        <f>M184/D184</f>
        <v>1.8732888714528573</v>
      </c>
      <c r="Z184" s="125">
        <f>O184/D184</f>
        <v>1.5808343141101084</v>
      </c>
      <c r="AA184" s="125">
        <f>P184/D184</f>
        <v>0.6256780436772591</v>
      </c>
      <c r="AB184" s="125">
        <f>Q184/D184</f>
        <v>0.67687720674774421</v>
      </c>
      <c r="AC184" s="125">
        <f>R184/D184</f>
        <v>3.3325487119131685E-2</v>
      </c>
      <c r="AD184" s="164">
        <f>F184/D184</f>
        <v>1.1241271086700666</v>
      </c>
      <c r="AE184" s="173">
        <f t="shared" si="74"/>
        <v>91.65242813402719</v>
      </c>
      <c r="AF184" s="173">
        <f t="shared" si="75"/>
        <v>119.8067731988878</v>
      </c>
      <c r="AG184" s="69">
        <f>G184/D184</f>
        <v>10.000151693474566</v>
      </c>
      <c r="AH184" s="32"/>
      <c r="AI184" s="64">
        <f>(T184-T185)*D184</f>
        <v>79981.888691064611</v>
      </c>
      <c r="AJ184" s="65">
        <f>(T184-T185)/T185</f>
        <v>9.5314567556773182E-3</v>
      </c>
      <c r="AK184" s="64">
        <f>(AE184-AE185)*E184</f>
        <v>43131.074238546462</v>
      </c>
      <c r="AL184" s="65">
        <f>(AE184-AE185)/AE185</f>
        <v>5.1174648078423134E-3</v>
      </c>
      <c r="AM184" s="24"/>
      <c r="AN184" s="64">
        <f>(U184-U185)*D184</f>
        <v>90190.58779500224</v>
      </c>
      <c r="AO184" s="65">
        <f>(U184-U185)/U185</f>
        <v>8.2115141309159183E-3</v>
      </c>
      <c r="AP184" s="64">
        <f>(AF184-AF185)*E184</f>
        <v>41956.653213324185</v>
      </c>
      <c r="AQ184" s="65">
        <f>(AF184-AF185)/AF185</f>
        <v>3.8032933911779478E-3</v>
      </c>
      <c r="AR184" s="203">
        <f>AD184/AD185-1</f>
        <v>1.4620530831033207E-3</v>
      </c>
      <c r="AS184" s="80">
        <v>50.308450450000002</v>
      </c>
      <c r="AT184" s="80">
        <f>H184/D184/6*7</f>
        <v>51.697306970053617</v>
      </c>
    </row>
    <row r="185" spans="1:47" ht="15" hidden="1" customHeight="1">
      <c r="A185" s="197" t="s">
        <v>176</v>
      </c>
      <c r="B185" s="90"/>
      <c r="C185" s="49" t="s">
        <v>33</v>
      </c>
      <c r="D185" s="66">
        <v>63991</v>
      </c>
      <c r="E185" s="66">
        <v>30803</v>
      </c>
      <c r="F185" s="66">
        <v>71829</v>
      </c>
      <c r="G185" s="66">
        <v>634865</v>
      </c>
      <c r="H185" s="67">
        <v>2808795.83</v>
      </c>
      <c r="I185" s="67">
        <v>3676425.51</v>
      </c>
      <c r="J185" s="132">
        <v>624034</v>
      </c>
      <c r="K185" s="132">
        <v>76238</v>
      </c>
      <c r="L185" s="132">
        <v>427161</v>
      </c>
      <c r="M185" s="132">
        <v>116887</v>
      </c>
      <c r="N185" s="132">
        <v>18589</v>
      </c>
      <c r="O185" s="132">
        <v>100811</v>
      </c>
      <c r="P185" s="132">
        <v>39686</v>
      </c>
      <c r="Q185" s="132">
        <v>43573</v>
      </c>
      <c r="R185" s="132">
        <v>2080</v>
      </c>
      <c r="S185" s="132">
        <v>17757</v>
      </c>
      <c r="T185" s="174">
        <f>H185/D185</f>
        <v>43.893607382288138</v>
      </c>
      <c r="U185" s="174">
        <f>I185/D185</f>
        <v>57.452227813286243</v>
      </c>
      <c r="V185" s="135">
        <f>J185/D185</f>
        <v>9.7519026113047147</v>
      </c>
      <c r="W185" s="135">
        <f>K185/D185</f>
        <v>1.191386288696848</v>
      </c>
      <c r="X185" s="135">
        <f>L185/D185</f>
        <v>6.6753293431888858</v>
      </c>
      <c r="Y185" s="135">
        <f>M185/D185</f>
        <v>1.826616242909159</v>
      </c>
      <c r="Z185" s="135">
        <f>O185/D185</f>
        <v>1.5753934146989421</v>
      </c>
      <c r="AA185" s="135">
        <f>P185/D185</f>
        <v>0.62018096294791458</v>
      </c>
      <c r="AB185" s="135">
        <f>Q185/D185</f>
        <v>0.68092387992061387</v>
      </c>
      <c r="AC185" s="135">
        <f>R185/D185</f>
        <v>3.2504570955290586E-2</v>
      </c>
      <c r="AD185" s="135">
        <f>F185/D185</f>
        <v>1.1224859745901767</v>
      </c>
      <c r="AE185" s="174">
        <f t="shared" si="74"/>
        <v>91.185788072590341</v>
      </c>
      <c r="AF185" s="174">
        <f t="shared" si="75"/>
        <v>119.35283933383111</v>
      </c>
      <c r="AG185" s="68">
        <f>G185/D185</f>
        <v>9.921160788235845</v>
      </c>
      <c r="AI185" s="216"/>
      <c r="AJ185" s="49"/>
      <c r="AK185" s="49"/>
      <c r="AL185" s="49"/>
      <c r="AN185" s="49"/>
      <c r="AO185" s="49"/>
      <c r="AP185" s="49"/>
      <c r="AQ185" s="49"/>
      <c r="AR185" s="204"/>
      <c r="AS185" s="79">
        <v>50.063110350000002</v>
      </c>
      <c r="AT185" s="79">
        <f>H185/D185/6*7</f>
        <v>51.209208612669499</v>
      </c>
    </row>
    <row r="186" spans="1:47" ht="15" hidden="1" customHeight="1">
      <c r="A186" s="197" t="s">
        <v>176</v>
      </c>
      <c r="B186" s="58"/>
      <c r="D186" s="9"/>
      <c r="E186" s="9"/>
      <c r="F186" s="9"/>
      <c r="G186" s="9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V186" s="118"/>
      <c r="W186" s="118"/>
      <c r="X186" s="118"/>
      <c r="Y186" s="118"/>
      <c r="Z186" s="118"/>
      <c r="AA186" s="118"/>
      <c r="AB186" s="118"/>
      <c r="AC186" s="118"/>
      <c r="AD186" s="168"/>
      <c r="AE186" s="173"/>
      <c r="AG186" s="72"/>
      <c r="AR186" s="9"/>
      <c r="AS186" s="81"/>
      <c r="AT186" s="103"/>
    </row>
    <row r="187" spans="1:47" ht="15" hidden="1" customHeight="1">
      <c r="A187" s="197" t="s">
        <v>176</v>
      </c>
      <c r="B187" s="90" t="s">
        <v>43</v>
      </c>
      <c r="C187" s="53" t="s">
        <v>30</v>
      </c>
      <c r="D187" s="70">
        <v>270499</v>
      </c>
      <c r="E187" s="70">
        <v>141166</v>
      </c>
      <c r="F187" s="70">
        <v>330070</v>
      </c>
      <c r="G187" s="70">
        <v>3197435</v>
      </c>
      <c r="H187" s="71">
        <v>13845863.060000001</v>
      </c>
      <c r="I187" s="71">
        <v>18370368.129999999</v>
      </c>
      <c r="J187" s="122">
        <v>4260723</v>
      </c>
      <c r="K187" s="122">
        <v>516339</v>
      </c>
      <c r="L187" s="122">
        <v>2896803</v>
      </c>
      <c r="M187" s="122">
        <v>824378</v>
      </c>
      <c r="N187" s="122">
        <v>105833</v>
      </c>
      <c r="O187" s="122">
        <v>601006</v>
      </c>
      <c r="P187" s="122">
        <v>244134</v>
      </c>
      <c r="Q187" s="122">
        <v>250045</v>
      </c>
      <c r="R187" s="122">
        <v>14830</v>
      </c>
      <c r="S187" s="122">
        <v>95165</v>
      </c>
      <c r="T187" s="173">
        <f>H187/D187</f>
        <v>51.18637429343547</v>
      </c>
      <c r="U187" s="173">
        <f>I187/D187</f>
        <v>67.912887404389664</v>
      </c>
      <c r="V187" s="125">
        <f>J187/D187</f>
        <v>15.75134473694912</v>
      </c>
      <c r="W187" s="125">
        <f>K187/D187</f>
        <v>1.9088388496815145</v>
      </c>
      <c r="X187" s="125">
        <f>L187/D187</f>
        <v>10.709107981914906</v>
      </c>
      <c r="Y187" s="125">
        <f>M187/D187</f>
        <v>3.047619399702032</v>
      </c>
      <c r="Z187" s="125">
        <f>O187/D187</f>
        <v>2.221841855237912</v>
      </c>
      <c r="AA187" s="125">
        <f>P187/D187</f>
        <v>0.90253198717925021</v>
      </c>
      <c r="AB187" s="125">
        <f>Q187/D187</f>
        <v>0.92438419365690816</v>
      </c>
      <c r="AC187" s="125">
        <f>R187/D187</f>
        <v>5.48246019393787E-2</v>
      </c>
      <c r="AD187" s="164">
        <f>F187/D187</f>
        <v>1.2202263224632992</v>
      </c>
      <c r="AE187" s="173">
        <f t="shared" ref="AE187:AE190" si="76">H187/E187</f>
        <v>98.082137766884387</v>
      </c>
      <c r="AF187" s="173">
        <f t="shared" ref="AF187:AF190" si="77">I187/E187</f>
        <v>130.133092458524</v>
      </c>
      <c r="AG187" s="69">
        <f>G187/D187</f>
        <v>11.820505805936437</v>
      </c>
      <c r="AH187" s="32"/>
      <c r="AI187" s="64">
        <f>(T187-T190)*D187</f>
        <v>-76179.801657544071</v>
      </c>
      <c r="AJ187" s="65">
        <f>(T187-T190)/T190</f>
        <v>-5.4718838617678388E-3</v>
      </c>
      <c r="AK187" s="64">
        <f>(AE187-AE190)*E187</f>
        <v>-22658.398510762803</v>
      </c>
      <c r="AL187" s="65">
        <f>(AE187-AE190)/AE190</f>
        <v>-1.6338005877950248E-3</v>
      </c>
      <c r="AM187" s="24"/>
      <c r="AN187" s="64">
        <f>(U187-U190)*D187</f>
        <v>-83894.077722578775</v>
      </c>
      <c r="AO187" s="65">
        <f>(U187-U190)/U190</f>
        <v>-4.5460542815670794E-3</v>
      </c>
      <c r="AP187" s="64">
        <f>(AF187-AF190)*E187</f>
        <v>-12949.172782218546</v>
      </c>
      <c r="AQ187" s="65">
        <f>(AF187-AF190)/AF190</f>
        <v>-7.0439804573567129E-4</v>
      </c>
      <c r="AR187" s="203">
        <f>AD187/AD190-1</f>
        <v>-7.0266247235555301E-3</v>
      </c>
      <c r="AS187" s="80">
        <v>57.902304559999997</v>
      </c>
      <c r="AT187" s="80">
        <f>H187/D187/6*7</f>
        <v>59.717436675674719</v>
      </c>
    </row>
    <row r="188" spans="1:47" hidden="1">
      <c r="A188" s="197" t="s">
        <v>176</v>
      </c>
      <c r="B188" s="52"/>
      <c r="C188" s="53" t="s">
        <v>31</v>
      </c>
      <c r="D188" s="70">
        <v>270642</v>
      </c>
      <c r="E188" s="70">
        <v>141318</v>
      </c>
      <c r="F188" s="70">
        <v>330681</v>
      </c>
      <c r="G188" s="70">
        <v>3208924</v>
      </c>
      <c r="H188" s="71">
        <v>13940575.550000001</v>
      </c>
      <c r="I188" s="71">
        <v>18451377.260000002</v>
      </c>
      <c r="J188" s="122">
        <v>4307389</v>
      </c>
      <c r="K188" s="122">
        <v>545105</v>
      </c>
      <c r="L188" s="122">
        <v>2906969</v>
      </c>
      <c r="M188" s="122">
        <v>832429</v>
      </c>
      <c r="N188" s="122">
        <v>106468</v>
      </c>
      <c r="O188" s="122">
        <v>596044</v>
      </c>
      <c r="P188" s="122">
        <v>240202</v>
      </c>
      <c r="Q188" s="122">
        <v>249516</v>
      </c>
      <c r="R188" s="122">
        <v>14642</v>
      </c>
      <c r="S188" s="122">
        <v>95161</v>
      </c>
      <c r="T188" s="172">
        <f>H188/D188</f>
        <v>51.509283666245452</v>
      </c>
      <c r="U188" s="173">
        <f>I188/D188</f>
        <v>68.176326143022891</v>
      </c>
      <c r="V188" s="125">
        <f>J188/D188</f>
        <v>15.915449191182448</v>
      </c>
      <c r="W188" s="125">
        <f>K188/D188</f>
        <v>2.0141182817153287</v>
      </c>
      <c r="X188" s="125">
        <f>L188/D188</f>
        <v>10.741012111941236</v>
      </c>
      <c r="Y188" s="125">
        <f>M188/D188</f>
        <v>3.0757569039543013</v>
      </c>
      <c r="Z188" s="125">
        <f>O188/D188</f>
        <v>2.2023337102149703</v>
      </c>
      <c r="AA188" s="125">
        <f>P188/D188</f>
        <v>0.88752669578262056</v>
      </c>
      <c r="AB188" s="125">
        <f>Q188/D188</f>
        <v>0.92194116212561239</v>
      </c>
      <c r="AC188" s="125">
        <f>R188/D188</f>
        <v>5.4100989499043017E-2</v>
      </c>
      <c r="AD188" s="164">
        <f>F188/D188</f>
        <v>1.2218391823885428</v>
      </c>
      <c r="AE188" s="173">
        <f t="shared" si="76"/>
        <v>98.646850012029617</v>
      </c>
      <c r="AF188" s="173">
        <f t="shared" si="77"/>
        <v>130.56636281294669</v>
      </c>
      <c r="AG188" s="69">
        <f>G188/D188</f>
        <v>11.856711079581144</v>
      </c>
      <c r="AH188" s="32"/>
      <c r="AI188" s="64">
        <f>(T188-T190)*D188</f>
        <v>11172.764168181828</v>
      </c>
      <c r="AJ188" s="65">
        <f>(T188-T190)/T190</f>
        <v>8.0209929599753661E-4</v>
      </c>
      <c r="AK188" s="64">
        <f>(AE188-AE190)*E188</f>
        <v>57121.209196804019</v>
      </c>
      <c r="AL188" s="65">
        <f>(AE188-AE190)/AE190</f>
        <v>4.1143369506338144E-3</v>
      </c>
      <c r="AM188" s="24"/>
      <c r="AN188" s="64">
        <f>(U188-U190)*D188</f>
        <v>-12640.841443827108</v>
      </c>
      <c r="AO188" s="65">
        <f>(U188-U190)/U190</f>
        <v>-6.8462029090182893E-4</v>
      </c>
      <c r="AP188" s="64">
        <f>(AF188-AF190)*E188</f>
        <v>48265.784187287354</v>
      </c>
      <c r="AQ188" s="65">
        <f>(AF188-AF190)/AF190</f>
        <v>2.6226969418037421E-3</v>
      </c>
      <c r="AR188" s="203">
        <f>AD188/AD190-1</f>
        <v>-5.7141411831380662E-3</v>
      </c>
      <c r="AS188" s="80">
        <v>57.886257319999999</v>
      </c>
      <c r="AT188" s="80">
        <f>H188/D188/6*7</f>
        <v>60.09416427728636</v>
      </c>
    </row>
    <row r="189" spans="1:47" ht="15" hidden="1" customHeight="1">
      <c r="A189" s="197" t="s">
        <v>176</v>
      </c>
      <c r="B189" s="52"/>
      <c r="C189" s="53" t="s">
        <v>32</v>
      </c>
      <c r="D189" s="70">
        <v>270835</v>
      </c>
      <c r="E189" s="70">
        <v>141756</v>
      </c>
      <c r="F189" s="70">
        <v>330565</v>
      </c>
      <c r="G189" s="70">
        <v>3216575</v>
      </c>
      <c r="H189" s="71">
        <v>13919868.880000001</v>
      </c>
      <c r="I189" s="71">
        <v>18471044.579999998</v>
      </c>
      <c r="J189" s="122">
        <v>4392360</v>
      </c>
      <c r="K189" s="122">
        <v>550035</v>
      </c>
      <c r="L189" s="122">
        <v>2965676</v>
      </c>
      <c r="M189" s="122">
        <v>853547</v>
      </c>
      <c r="N189" s="122">
        <v>106634</v>
      </c>
      <c r="O189" s="122">
        <v>600663</v>
      </c>
      <c r="P189" s="122">
        <v>239896</v>
      </c>
      <c r="Q189" s="122">
        <v>253454</v>
      </c>
      <c r="R189" s="122">
        <v>15026</v>
      </c>
      <c r="S189" s="122">
        <v>95960</v>
      </c>
      <c r="T189" s="172">
        <f>H189/D189</f>
        <v>51.396122657706726</v>
      </c>
      <c r="U189" s="173">
        <f>I189/D189</f>
        <v>68.200360293167421</v>
      </c>
      <c r="V189" s="125">
        <f>J189/D189</f>
        <v>16.217844813262687</v>
      </c>
      <c r="W189" s="125">
        <f>K189/D189</f>
        <v>2.0308859637786845</v>
      </c>
      <c r="X189" s="125">
        <f>L189/D189</f>
        <v>10.950120922332786</v>
      </c>
      <c r="Y189" s="125">
        <f>M189/D189</f>
        <v>3.1515387597614786</v>
      </c>
      <c r="Z189" s="125">
        <f>O189/D189</f>
        <v>2.2178189672678936</v>
      </c>
      <c r="AA189" s="125">
        <f>P189/D189</f>
        <v>0.88576439529602891</v>
      </c>
      <c r="AB189" s="125">
        <f>Q189/D189</f>
        <v>0.93582439492680047</v>
      </c>
      <c r="AC189" s="125">
        <f>R189/D189</f>
        <v>5.5480273967544812E-2</v>
      </c>
      <c r="AD189" s="164">
        <f>F189/D189</f>
        <v>1.220540181291192</v>
      </c>
      <c r="AE189" s="173">
        <f t="shared" si="76"/>
        <v>98.1959767487796</v>
      </c>
      <c r="AF189" s="173">
        <f t="shared" si="77"/>
        <v>130.30167738931684</v>
      </c>
      <c r="AG189" s="69">
        <f>G189/D189</f>
        <v>11.876511529159821</v>
      </c>
      <c r="AH189" s="32"/>
      <c r="AI189" s="64">
        <f>(T189-T190)*D189</f>
        <v>-19467.230067027816</v>
      </c>
      <c r="AJ189" s="65">
        <f>(T189-T190)/T190</f>
        <v>-1.3965679508200198E-3</v>
      </c>
      <c r="AK189" s="64">
        <f>(AE189-AE190)*E189</f>
        <v>-6615.7400406028328</v>
      </c>
      <c r="AL189" s="65">
        <f>(AE189-AE190)/AE190</f>
        <v>-4.7504738066364544E-4</v>
      </c>
      <c r="AM189" s="24"/>
      <c r="AN189" s="64">
        <f>(U189-U190)*D189</f>
        <v>-6140.5668158662384</v>
      </c>
      <c r="AO189" s="65">
        <f>(U189-U190)/U190</f>
        <v>-3.3233237460547014E-4</v>
      </c>
      <c r="AP189" s="64">
        <f>(AF189-AF190)*E189</f>
        <v>10894.631902041068</v>
      </c>
      <c r="AQ189" s="65">
        <f>(AF189-AF190)/AF190</f>
        <v>5.9017028207637061E-4</v>
      </c>
      <c r="AR189" s="203">
        <f>AD189/AD190-1</f>
        <v>-6.7712184485426707E-3</v>
      </c>
      <c r="AS189" s="80">
        <v>58.037214089999999</v>
      </c>
      <c r="AT189" s="80">
        <f>H189/D189/6*7</f>
        <v>59.962143100657848</v>
      </c>
    </row>
    <row r="190" spans="1:47" ht="15" hidden="1" customHeight="1">
      <c r="A190" s="197" t="s">
        <v>176</v>
      </c>
      <c r="B190" s="90"/>
      <c r="C190" s="49" t="s">
        <v>33</v>
      </c>
      <c r="D190" s="66">
        <v>90260</v>
      </c>
      <c r="E190" s="66">
        <v>47286</v>
      </c>
      <c r="F190" s="66">
        <v>110917</v>
      </c>
      <c r="G190" s="66">
        <v>1074365</v>
      </c>
      <c r="H190" s="67">
        <v>4645501.79</v>
      </c>
      <c r="I190" s="67">
        <v>6157810.96</v>
      </c>
      <c r="J190" s="132">
        <v>1442522</v>
      </c>
      <c r="K190" s="132">
        <v>180203</v>
      </c>
      <c r="L190" s="132">
        <v>973017</v>
      </c>
      <c r="M190" s="132">
        <v>281487</v>
      </c>
      <c r="N190" s="132">
        <v>35595</v>
      </c>
      <c r="O190" s="132">
        <v>200921</v>
      </c>
      <c r="P190" s="132">
        <v>81403</v>
      </c>
      <c r="Q190" s="132">
        <v>84221</v>
      </c>
      <c r="R190" s="132">
        <v>4959</v>
      </c>
      <c r="S190" s="132">
        <v>31693</v>
      </c>
      <c r="T190" s="174">
        <f>H190/D190</f>
        <v>51.468001218701531</v>
      </c>
      <c r="U190" s="174">
        <f>I190/D190</f>
        <v>68.223033015732327</v>
      </c>
      <c r="V190" s="135">
        <f>J190/D190</f>
        <v>15.981852426323954</v>
      </c>
      <c r="W190" s="135">
        <f>K190/D190</f>
        <v>1.9964879237757589</v>
      </c>
      <c r="X190" s="135">
        <f>L190/D190</f>
        <v>10.780157323288279</v>
      </c>
      <c r="Y190" s="135">
        <f>M190/D190</f>
        <v>3.1186239751828051</v>
      </c>
      <c r="Z190" s="135">
        <f>O190/D190</f>
        <v>2.2260248171947707</v>
      </c>
      <c r="AA190" s="135">
        <f>P190/D190</f>
        <v>0.90187236871260801</v>
      </c>
      <c r="AB190" s="135">
        <f>Q190/D190</f>
        <v>0.9330932860624862</v>
      </c>
      <c r="AC190" s="135">
        <f>R190/D190</f>
        <v>5.494128074451584E-2</v>
      </c>
      <c r="AD190" s="135">
        <f>F190/D190</f>
        <v>1.2288610680257035</v>
      </c>
      <c r="AE190" s="174">
        <f t="shared" si="76"/>
        <v>98.242646660745251</v>
      </c>
      <c r="AF190" s="174">
        <f t="shared" si="77"/>
        <v>130.22482256904792</v>
      </c>
      <c r="AG190" s="68">
        <f>G190/D190</f>
        <v>11.903002437403059</v>
      </c>
      <c r="AI190" s="49"/>
      <c r="AJ190" s="49"/>
      <c r="AK190" s="49"/>
      <c r="AL190" s="49"/>
      <c r="AN190" s="49"/>
      <c r="AO190" s="49"/>
      <c r="AP190" s="49"/>
      <c r="AQ190" s="49"/>
      <c r="AR190" s="204"/>
      <c r="AS190" s="79">
        <v>57.940378959999997</v>
      </c>
      <c r="AT190" s="79">
        <f>H190/D190/6*7</f>
        <v>60.046001421818453</v>
      </c>
    </row>
    <row r="191" spans="1:47" ht="15" hidden="1" customHeight="1">
      <c r="A191" s="197" t="s">
        <v>176</v>
      </c>
      <c r="B191" s="58"/>
      <c r="D191" s="9"/>
      <c r="E191" s="9"/>
      <c r="F191" s="9"/>
      <c r="G191" s="9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V191" s="118"/>
      <c r="W191" s="118"/>
      <c r="X191" s="118"/>
      <c r="Y191" s="118"/>
      <c r="Z191" s="118"/>
      <c r="AA191" s="118"/>
      <c r="AB191" s="118"/>
      <c r="AC191" s="118"/>
      <c r="AD191" s="168"/>
      <c r="AE191" s="173"/>
      <c r="AG191" s="72"/>
      <c r="AR191" s="9"/>
      <c r="AS191" s="81"/>
      <c r="AT191" s="81"/>
    </row>
    <row r="192" spans="1:47" ht="15" hidden="1" customHeight="1">
      <c r="A192" s="197" t="s">
        <v>176</v>
      </c>
      <c r="B192" s="109" t="s">
        <v>110</v>
      </c>
      <c r="C192" s="110" t="s">
        <v>30</v>
      </c>
      <c r="D192" s="111">
        <v>1728384</v>
      </c>
      <c r="E192" s="111">
        <v>725698</v>
      </c>
      <c r="F192" s="111">
        <v>1574994</v>
      </c>
      <c r="G192" s="111">
        <v>15488336</v>
      </c>
      <c r="H192" s="112">
        <v>68581794.099999994</v>
      </c>
      <c r="I192" s="112">
        <v>89545864.079999998</v>
      </c>
      <c r="J192" s="160">
        <v>17336614</v>
      </c>
      <c r="K192" s="160">
        <v>2109762</v>
      </c>
      <c r="L192" s="160">
        <v>11903891</v>
      </c>
      <c r="M192" s="160">
        <v>3223109</v>
      </c>
      <c r="N192" s="160">
        <v>494420</v>
      </c>
      <c r="O192" s="160">
        <v>2471093</v>
      </c>
      <c r="P192" s="160">
        <v>926156</v>
      </c>
      <c r="Q192" s="160">
        <v>1099801</v>
      </c>
      <c r="R192" s="160">
        <v>60306</v>
      </c>
      <c r="S192" s="160">
        <v>444165</v>
      </c>
      <c r="T192" s="175">
        <f>H192/D192</f>
        <v>39.679720536640005</v>
      </c>
      <c r="U192" s="175">
        <f>I192/D192</f>
        <v>51.809010081093092</v>
      </c>
      <c r="V192" s="161">
        <f>J192/D192</f>
        <v>10.030533723987261</v>
      </c>
      <c r="W192" s="161">
        <f>K192/D192</f>
        <v>1.2206558264830039</v>
      </c>
      <c r="X192" s="161">
        <f>L192/D192</f>
        <v>6.8872953001184918</v>
      </c>
      <c r="Y192" s="161">
        <f>M192/D192</f>
        <v>1.864810713359994</v>
      </c>
      <c r="Z192" s="161">
        <f>O192/D192</f>
        <v>1.4297129573057838</v>
      </c>
      <c r="AA192" s="161">
        <f>P192/D192</f>
        <v>0.53585082944530849</v>
      </c>
      <c r="AB192" s="161">
        <f>Q192/D192</f>
        <v>0.63631750814633781</v>
      </c>
      <c r="AC192" s="161">
        <f>R192/D192</f>
        <v>3.4891551877360587E-2</v>
      </c>
      <c r="AD192" s="165">
        <f>F192/D192</f>
        <v>0.91125236058653636</v>
      </c>
      <c r="AE192" s="175">
        <f t="shared" ref="AE192:AE195" si="78">H192/E192</f>
        <v>94.504592957401002</v>
      </c>
      <c r="AF192" s="175">
        <f t="shared" ref="AF192:AF195" si="79">I192/E192</f>
        <v>123.39273923863645</v>
      </c>
      <c r="AG192" s="113">
        <f>G192/D192</f>
        <v>8.9611660371769233</v>
      </c>
      <c r="AH192" s="114"/>
      <c r="AI192" s="115">
        <f>(T192-T195)*D192</f>
        <v>273287.2244645629</v>
      </c>
      <c r="AJ192" s="116">
        <f>(T192-T195)/T195</f>
        <v>4.0007787750728921E-3</v>
      </c>
      <c r="AK192" s="115">
        <f>(AE192-AE195)*E192</f>
        <v>98783.690790838096</v>
      </c>
      <c r="AL192" s="116">
        <f>(AE192-AE195)/AE195</f>
        <v>1.4424554382258042E-3</v>
      </c>
      <c r="AM192" s="114"/>
      <c r="AN192" s="115">
        <f>(U192-U195)*D192</f>
        <v>357013.94413054554</v>
      </c>
      <c r="AO192" s="116">
        <f>(U192-U195)/U195</f>
        <v>4.0028988330567533E-3</v>
      </c>
      <c r="AP192" s="115">
        <f>(AF192-AF195)*E192</f>
        <v>129168.68407583167</v>
      </c>
      <c r="AQ192" s="116">
        <f>(AF192-AF195)/AF195</f>
        <v>1.4445700940287655E-3</v>
      </c>
      <c r="AR192" s="207">
        <f>AD192/AD195-1</f>
        <v>3.3711780474263708E-3</v>
      </c>
      <c r="AS192" s="117">
        <v>44.209233949999998</v>
      </c>
      <c r="AT192" s="117">
        <f>H192/D192/6*7</f>
        <v>46.293007292746672</v>
      </c>
      <c r="AU192" s="27"/>
    </row>
    <row r="193" spans="1:48" hidden="1">
      <c r="A193" s="197" t="s">
        <v>176</v>
      </c>
      <c r="B193" s="180"/>
      <c r="C193" s="181" t="s">
        <v>31</v>
      </c>
      <c r="D193" s="182">
        <v>1728779</v>
      </c>
      <c r="E193" s="182">
        <v>726654</v>
      </c>
      <c r="F193" s="182">
        <v>1575635</v>
      </c>
      <c r="G193" s="182">
        <v>15504558</v>
      </c>
      <c r="H193" s="183">
        <v>68695555.370000005</v>
      </c>
      <c r="I193" s="183">
        <v>89618956.260000005</v>
      </c>
      <c r="J193" s="182">
        <v>17458197</v>
      </c>
      <c r="K193" s="182">
        <v>2234921</v>
      </c>
      <c r="L193" s="182">
        <v>11910912</v>
      </c>
      <c r="M193" s="182">
        <v>3212632</v>
      </c>
      <c r="N193" s="182">
        <v>497357</v>
      </c>
      <c r="O193" s="182">
        <v>2453796</v>
      </c>
      <c r="P193" s="182">
        <v>911991</v>
      </c>
      <c r="Q193" s="182">
        <v>1095959</v>
      </c>
      <c r="R193" s="182">
        <v>60143</v>
      </c>
      <c r="S193" s="182">
        <v>444531</v>
      </c>
      <c r="T193" s="184">
        <f>H193/D193</f>
        <v>39.736458720287558</v>
      </c>
      <c r="U193" s="184">
        <f>I193/D193</f>
        <v>51.839452156695565</v>
      </c>
      <c r="V193" s="185">
        <f>J193/D193</f>
        <v>10.098570725350088</v>
      </c>
      <c r="W193" s="185">
        <f>K193/D193</f>
        <v>1.2927742643796576</v>
      </c>
      <c r="X193" s="185">
        <f>L193/D193</f>
        <v>6.8897829045817884</v>
      </c>
      <c r="Y193" s="185">
        <f>M193/D193</f>
        <v>1.8583242855217468</v>
      </c>
      <c r="Z193" s="185">
        <f>O193/D193</f>
        <v>1.4193809619390332</v>
      </c>
      <c r="AA193" s="185">
        <f>P193/D193</f>
        <v>0.52753475140547168</v>
      </c>
      <c r="AB193" s="185">
        <f>Q193/D193</f>
        <v>0.6339497414070856</v>
      </c>
      <c r="AC193" s="185">
        <f>R193/D193</f>
        <v>3.4789293484013863E-2</v>
      </c>
      <c r="AD193" s="185">
        <f>F193/D193</f>
        <v>0.91141493504953497</v>
      </c>
      <c r="AE193" s="184">
        <f t="shared" si="78"/>
        <v>94.536815829817229</v>
      </c>
      <c r="AF193" s="184">
        <f t="shared" si="79"/>
        <v>123.33098869613325</v>
      </c>
      <c r="AG193" s="186">
        <f>G193/D193</f>
        <v>8.968502046820328</v>
      </c>
      <c r="AH193" s="187"/>
      <c r="AI193" s="188">
        <f>(T193-T195)*D193</f>
        <v>371437.46114336496</v>
      </c>
      <c r="AJ193" s="189">
        <f>(T193-T195)/T195</f>
        <v>5.4364033157201829E-3</v>
      </c>
      <c r="AK193" s="188">
        <f>(AE193-AE195)*E193</f>
        <v>122328.70285545458</v>
      </c>
      <c r="AL193" s="189">
        <f>(AE193-AE195)/AE195</f>
        <v>1.7839134717874644E-3</v>
      </c>
      <c r="AM193" s="187"/>
      <c r="AN193" s="188">
        <f>(U193-U195)*D193</f>
        <v>409723.15610742645</v>
      </c>
      <c r="AO193" s="189">
        <f>(U193-U195)/U195</f>
        <v>4.5928335201611374E-3</v>
      </c>
      <c r="AP193" s="188">
        <f>(AF193-AF195)*E193</f>
        <v>84467.566039328303</v>
      </c>
      <c r="AQ193" s="189">
        <f>(AF193-AF195)/AF195</f>
        <v>9.4340814664222068E-4</v>
      </c>
      <c r="AR193" s="208">
        <f>AD193/AD195-1</f>
        <v>3.5501872193250961E-3</v>
      </c>
      <c r="AS193" s="190">
        <v>44.225044359999998</v>
      </c>
      <c r="AT193" s="190">
        <f>H193/D193/6*7</f>
        <v>46.35920184033548</v>
      </c>
      <c r="AU193" s="27"/>
    </row>
    <row r="194" spans="1:48" ht="15" hidden="1" customHeight="1">
      <c r="A194" s="197" t="s">
        <v>176</v>
      </c>
      <c r="B194" s="180"/>
      <c r="C194" s="181" t="s">
        <v>32</v>
      </c>
      <c r="D194" s="182">
        <v>1728126</v>
      </c>
      <c r="E194" s="182">
        <v>727266</v>
      </c>
      <c r="F194" s="182">
        <v>1575828</v>
      </c>
      <c r="G194" s="182">
        <v>15494710</v>
      </c>
      <c r="H194" s="183">
        <v>68633656.530000001</v>
      </c>
      <c r="I194" s="183">
        <v>89600961.439999998</v>
      </c>
      <c r="J194" s="182">
        <v>17432349</v>
      </c>
      <c r="K194" s="182">
        <v>2230868</v>
      </c>
      <c r="L194" s="182">
        <v>11881977</v>
      </c>
      <c r="M194" s="182">
        <v>3219532</v>
      </c>
      <c r="N194" s="182">
        <v>497130</v>
      </c>
      <c r="O194" s="182">
        <v>2452328</v>
      </c>
      <c r="P194" s="182">
        <v>910079</v>
      </c>
      <c r="Q194" s="182">
        <v>1096322</v>
      </c>
      <c r="R194" s="182">
        <v>59994</v>
      </c>
      <c r="S194" s="182">
        <v>444640</v>
      </c>
      <c r="T194" s="184">
        <f>H194/D194</f>
        <v>39.715655299439973</v>
      </c>
      <c r="U194" s="184">
        <f>I194/D194</f>
        <v>51.848627611644055</v>
      </c>
      <c r="V194" s="185">
        <f>J194/D194</f>
        <v>10.087429388829287</v>
      </c>
      <c r="W194" s="185">
        <f>K194/D194</f>
        <v>1.2909174446770664</v>
      </c>
      <c r="X194" s="185">
        <f>L194/D194</f>
        <v>6.8756427482718276</v>
      </c>
      <c r="Y194" s="185">
        <f>M194/D194</f>
        <v>1.8630192474391334</v>
      </c>
      <c r="Z194" s="185">
        <f>O194/D194</f>
        <v>1.4190678226008984</v>
      </c>
      <c r="AA194" s="185">
        <f>P194/D194</f>
        <v>0.52662768802737758</v>
      </c>
      <c r="AB194" s="185">
        <f>Q194/D194</f>
        <v>0.6343993435663835</v>
      </c>
      <c r="AC194" s="185">
        <f>R194/D194</f>
        <v>3.4716218609059754E-2</v>
      </c>
      <c r="AD194" s="185">
        <f>F194/D194</f>
        <v>0.9118710094055642</v>
      </c>
      <c r="AE194" s="184">
        <f t="shared" si="78"/>
        <v>94.372150671143714</v>
      </c>
      <c r="AF194" s="184">
        <f t="shared" si="79"/>
        <v>123.20246160276982</v>
      </c>
      <c r="AG194" s="186">
        <f>G194/D194</f>
        <v>8.9661922799610672</v>
      </c>
      <c r="AH194" s="187"/>
      <c r="AI194" s="188">
        <f>(T194-T195)*D194</f>
        <v>335346.22812753147</v>
      </c>
      <c r="AJ194" s="189">
        <f>(T194-T195)/T195</f>
        <v>4.9100223218602468E-3</v>
      </c>
      <c r="AK194" s="188">
        <f>(AE194-AE195)*E194</f>
        <v>2676.3588214914175</v>
      </c>
      <c r="AL194" s="189">
        <f>(AE194-AE195)/AE195</f>
        <v>3.8996365997047946E-5</v>
      </c>
      <c r="AM194" s="187"/>
      <c r="AN194" s="188">
        <f>(U194-U195)*D194</f>
        <v>425424.73640892777</v>
      </c>
      <c r="AO194" s="189">
        <f>(U194-U195)/U195</f>
        <v>4.7706439695786671E-3</v>
      </c>
      <c r="AP194" s="188">
        <f>(AF194-AF195)*E194</f>
        <v>-8934.6790635612087</v>
      </c>
      <c r="AQ194" s="189">
        <f>(AF194-AF195)/AF195</f>
        <v>-9.9706387916015564E-5</v>
      </c>
      <c r="AR194" s="208">
        <f>AD194/AD195-1</f>
        <v>4.0523662903255708E-3</v>
      </c>
      <c r="AS194" s="190">
        <v>44.223767070000001</v>
      </c>
      <c r="AT194" s="190">
        <f>H194/D194/6*7</f>
        <v>46.334931182679973</v>
      </c>
      <c r="AU194" s="27"/>
    </row>
    <row r="195" spans="1:48" ht="15" hidden="1" customHeight="1">
      <c r="A195" s="197" t="s">
        <v>176</v>
      </c>
      <c r="B195" s="73"/>
      <c r="C195" s="26" t="s">
        <v>33</v>
      </c>
      <c r="D195" s="28">
        <v>577131</v>
      </c>
      <c r="E195" s="28">
        <v>241703</v>
      </c>
      <c r="F195" s="28">
        <v>524145</v>
      </c>
      <c r="G195" s="28">
        <v>5154707</v>
      </c>
      <c r="H195" s="29">
        <v>22809142.460000001</v>
      </c>
      <c r="I195" s="29">
        <v>29781373.969999999</v>
      </c>
      <c r="J195" s="28">
        <v>5804517</v>
      </c>
      <c r="K195" s="28">
        <v>729159</v>
      </c>
      <c r="L195" s="28">
        <v>3961595</v>
      </c>
      <c r="M195" s="28">
        <v>1080624</v>
      </c>
      <c r="N195" s="28">
        <v>164501</v>
      </c>
      <c r="O195" s="28">
        <v>815669</v>
      </c>
      <c r="P195" s="28">
        <v>303500</v>
      </c>
      <c r="Q195" s="28">
        <v>364267</v>
      </c>
      <c r="R195" s="28">
        <v>20339</v>
      </c>
      <c r="S195" s="28">
        <v>147449</v>
      </c>
      <c r="T195" s="176">
        <f>H195/D195</f>
        <v>39.521603344821195</v>
      </c>
      <c r="U195" s="176">
        <f>I195/D195</f>
        <v>51.602450691437468</v>
      </c>
      <c r="V195" s="162">
        <f>J195/D195</f>
        <v>10.057538063281994</v>
      </c>
      <c r="W195" s="162">
        <f>K195/D195</f>
        <v>1.2634202633370932</v>
      </c>
      <c r="X195" s="162">
        <f>L195/D195</f>
        <v>6.8642907762708987</v>
      </c>
      <c r="Y195" s="162">
        <f>M195/D195</f>
        <v>1.872406784594832</v>
      </c>
      <c r="Z195" s="162">
        <f>O195/D195</f>
        <v>1.4133169072532925</v>
      </c>
      <c r="AA195" s="162">
        <f>P195/D195</f>
        <v>0.52587714054521417</v>
      </c>
      <c r="AB195" s="162">
        <f>Q195/D195</f>
        <v>0.63116866014821593</v>
      </c>
      <c r="AC195" s="162">
        <f>R195/D195</f>
        <v>3.5241565606422109E-2</v>
      </c>
      <c r="AD195" s="166">
        <f>F195/D195</f>
        <v>0.90819068807601744</v>
      </c>
      <c r="AE195" s="176">
        <f t="shared" si="78"/>
        <v>94.36847064372391</v>
      </c>
      <c r="AF195" s="176">
        <f t="shared" si="79"/>
        <v>123.21474690012121</v>
      </c>
      <c r="AG195" s="104">
        <f>G195/D195</f>
        <v>8.9316065156784159</v>
      </c>
      <c r="AH195" s="105"/>
      <c r="AI195" s="106"/>
      <c r="AJ195" s="106"/>
      <c r="AK195" s="106"/>
      <c r="AL195" s="106"/>
      <c r="AM195" s="105"/>
      <c r="AN195" s="106"/>
      <c r="AO195" s="106"/>
      <c r="AP195" s="106"/>
      <c r="AQ195" s="106"/>
      <c r="AR195" s="209"/>
      <c r="AS195" s="83">
        <v>44.091030320000002</v>
      </c>
      <c r="AT195" s="83">
        <f>H195/D195/6*7</f>
        <v>46.108537235624723</v>
      </c>
      <c r="AU195" s="27"/>
    </row>
    <row r="196" spans="1:48" ht="15" hidden="1" customHeight="1">
      <c r="A196" s="197" t="s">
        <v>176</v>
      </c>
      <c r="B196" s="17"/>
      <c r="C196" s="17"/>
      <c r="D196" s="18"/>
      <c r="E196" s="18"/>
      <c r="F196" s="18"/>
      <c r="G196" s="18"/>
      <c r="H196" s="17"/>
      <c r="I196" s="17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88"/>
      <c r="AS196" s="84"/>
      <c r="AT196" s="84"/>
    </row>
    <row r="197" spans="1:48" ht="15" hidden="1" customHeight="1">
      <c r="A197" s="197" t="s">
        <v>176</v>
      </c>
      <c r="B197" s="74" t="s">
        <v>110</v>
      </c>
      <c r="C197" s="1"/>
      <c r="D197" s="2">
        <f>SUM(D192:D194)</f>
        <v>5185289</v>
      </c>
      <c r="E197" s="2">
        <f>SUM(E192)</f>
        <v>725698</v>
      </c>
      <c r="F197" s="2"/>
      <c r="G197" s="2"/>
      <c r="H197" s="3"/>
      <c r="I197" s="3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8"/>
      <c r="AE197" s="178"/>
      <c r="AF197" s="177"/>
      <c r="AG197" s="30"/>
      <c r="AH197" s="210"/>
      <c r="AI197" s="3">
        <f>SUMIF(AI157:AI191,"&lt;&gt;#DIV/0!")</f>
        <v>931466.3292943883</v>
      </c>
      <c r="AJ197" s="30"/>
      <c r="AK197" s="3">
        <f>SUMIF(AK157:AK191,"&lt;&gt;#DIV/0!")</f>
        <v>216377.24848389681</v>
      </c>
      <c r="AL197" s="1"/>
      <c r="AM197" s="1"/>
      <c r="AN197" s="3">
        <f>SUMIF(AN157:AN191, "&lt;&gt;#DIV/0!")</f>
        <v>1127602.5037137035</v>
      </c>
      <c r="AO197" s="1"/>
      <c r="AP197" s="3">
        <f>SUMIF(AP157:AP191, "&lt;&gt;#DIV/0!")</f>
        <v>202044.13937037642</v>
      </c>
      <c r="AQ197" s="1"/>
      <c r="AR197" s="211"/>
      <c r="AS197" s="85"/>
      <c r="AT197" s="85"/>
      <c r="AU197" s="11"/>
    </row>
    <row r="198" spans="1:48" ht="15" hidden="1" customHeight="1">
      <c r="A198" s="197" t="s">
        <v>176</v>
      </c>
    </row>
    <row r="199" spans="1:48" ht="15" hidden="1" customHeight="1">
      <c r="A199" s="197" t="s">
        <v>176</v>
      </c>
    </row>
    <row r="200" spans="1:48" ht="15" hidden="1" customHeight="1">
      <c r="A200" s="197" t="s">
        <v>177</v>
      </c>
      <c r="B200" s="55" t="s">
        <v>113</v>
      </c>
      <c r="C200" s="19"/>
      <c r="D200" s="47"/>
      <c r="E200" s="47"/>
      <c r="F200" s="47"/>
      <c r="G200" s="47"/>
      <c r="H200" s="60"/>
      <c r="I200" s="59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59"/>
      <c r="AI200" s="249" t="s">
        <v>115</v>
      </c>
      <c r="AJ200" s="250"/>
      <c r="AK200" s="250"/>
      <c r="AL200" s="250"/>
      <c r="AM200" s="250"/>
      <c r="AN200" s="250"/>
      <c r="AO200" s="251"/>
      <c r="AP200" s="56"/>
      <c r="AQ200" s="56"/>
      <c r="AS200" s="77"/>
      <c r="AT200" s="77"/>
    </row>
    <row r="201" spans="1:48" ht="43.5" hidden="1">
      <c r="A201" s="197" t="s">
        <v>177</v>
      </c>
      <c r="B201" s="57" t="s">
        <v>177</v>
      </c>
      <c r="C201" s="57" t="s">
        <v>116</v>
      </c>
      <c r="D201" s="51" t="s">
        <v>117</v>
      </c>
      <c r="E201" s="51" t="s">
        <v>118</v>
      </c>
      <c r="F201" s="51" t="s">
        <v>119</v>
      </c>
      <c r="G201" s="51" t="s">
        <v>120</v>
      </c>
      <c r="H201" s="50" t="s">
        <v>121</v>
      </c>
      <c r="I201" s="50" t="s">
        <v>122</v>
      </c>
      <c r="J201" s="51" t="s">
        <v>123</v>
      </c>
      <c r="K201" s="51" t="s">
        <v>124</v>
      </c>
      <c r="L201" s="51" t="s">
        <v>125</v>
      </c>
      <c r="M201" s="51" t="s">
        <v>126</v>
      </c>
      <c r="N201" s="51" t="s">
        <v>127</v>
      </c>
      <c r="O201" s="51" t="s">
        <v>128</v>
      </c>
      <c r="P201" s="51" t="s">
        <v>129</v>
      </c>
      <c r="Q201" s="51" t="s">
        <v>130</v>
      </c>
      <c r="R201" s="51" t="s">
        <v>131</v>
      </c>
      <c r="S201" s="51" t="s">
        <v>132</v>
      </c>
      <c r="T201" s="51" t="s">
        <v>133</v>
      </c>
      <c r="U201" s="51" t="s">
        <v>134</v>
      </c>
      <c r="V201" s="51" t="s">
        <v>135</v>
      </c>
      <c r="W201" s="51" t="s">
        <v>136</v>
      </c>
      <c r="X201" s="51" t="s">
        <v>137</v>
      </c>
      <c r="Y201" s="51" t="s">
        <v>138</v>
      </c>
      <c r="Z201" s="51" t="s">
        <v>139</v>
      </c>
      <c r="AA201" s="51" t="s">
        <v>140</v>
      </c>
      <c r="AB201" s="51" t="s">
        <v>141</v>
      </c>
      <c r="AC201" s="51" t="s">
        <v>142</v>
      </c>
      <c r="AD201" s="51" t="s">
        <v>143</v>
      </c>
      <c r="AE201" s="51" t="s">
        <v>144</v>
      </c>
      <c r="AF201" s="51" t="s">
        <v>145</v>
      </c>
      <c r="AG201" s="51" t="s">
        <v>146</v>
      </c>
      <c r="AH201" s="6"/>
      <c r="AI201" s="51" t="s">
        <v>147</v>
      </c>
      <c r="AJ201" s="51" t="s">
        <v>148</v>
      </c>
      <c r="AK201" s="51" t="s">
        <v>149</v>
      </c>
      <c r="AL201" s="51" t="s">
        <v>150</v>
      </c>
      <c r="AM201" s="13"/>
      <c r="AN201" s="51" t="s">
        <v>151</v>
      </c>
      <c r="AO201" s="51" t="s">
        <v>152</v>
      </c>
      <c r="AP201" s="51" t="s">
        <v>153</v>
      </c>
      <c r="AQ201" s="51" t="s">
        <v>154</v>
      </c>
      <c r="AR201" s="51" t="s">
        <v>155</v>
      </c>
      <c r="AS201" s="75" t="s">
        <v>156</v>
      </c>
      <c r="AT201" s="75" t="s">
        <v>157</v>
      </c>
      <c r="AU201" s="6"/>
    </row>
    <row r="202" spans="1:48" ht="15" hidden="1" customHeight="1">
      <c r="A202" s="197" t="s">
        <v>177</v>
      </c>
      <c r="B202" s="89" t="b">
        <v>0</v>
      </c>
      <c r="C202" s="48" t="s">
        <v>30</v>
      </c>
      <c r="D202" s="61">
        <v>934728</v>
      </c>
      <c r="E202" s="61">
        <v>186886</v>
      </c>
      <c r="F202" s="61">
        <v>284410</v>
      </c>
      <c r="G202" s="61">
        <v>2233743</v>
      </c>
      <c r="H202" s="62">
        <v>10342600.91</v>
      </c>
      <c r="I202" s="62">
        <v>13177235.470000001</v>
      </c>
      <c r="J202" s="122">
        <v>1098275</v>
      </c>
      <c r="K202" s="122">
        <v>108628</v>
      </c>
      <c r="L202" s="122">
        <v>823251</v>
      </c>
      <c r="M202" s="122">
        <v>159636</v>
      </c>
      <c r="N202" s="122">
        <v>91473</v>
      </c>
      <c r="O202" s="122">
        <v>137075</v>
      </c>
      <c r="P202" s="122">
        <v>26291</v>
      </c>
      <c r="Q202" s="122">
        <v>96053</v>
      </c>
      <c r="R202" s="122">
        <v>3307</v>
      </c>
      <c r="S202" s="122">
        <v>58114</v>
      </c>
      <c r="T202" s="172">
        <f>H202/D202</f>
        <v>11.064824109259591</v>
      </c>
      <c r="U202" s="172">
        <f>I202/D202</f>
        <v>14.097401030032266</v>
      </c>
      <c r="V202" s="125">
        <f>J202/D202</f>
        <v>1.1749674771698291</v>
      </c>
      <c r="W202" s="125">
        <f>K202/D202</f>
        <v>0.1162134867041535</v>
      </c>
      <c r="X202" s="125">
        <f>L202/D202</f>
        <v>0.88073856779726289</v>
      </c>
      <c r="Y202" s="125">
        <f>M202/D202</f>
        <v>0.17078337227514315</v>
      </c>
      <c r="Z202" s="125">
        <f>O202/D202</f>
        <v>0.14664693900257614</v>
      </c>
      <c r="AA202" s="125">
        <f>P202/D202</f>
        <v>2.8126898948143204E-2</v>
      </c>
      <c r="AB202" s="125">
        <f>Q202/D202</f>
        <v>0.1027603752107565</v>
      </c>
      <c r="AC202" s="125">
        <f>R202/D202</f>
        <v>3.537927611026951E-3</v>
      </c>
      <c r="AD202" s="125">
        <f>F202/D202</f>
        <v>0.30427033318783647</v>
      </c>
      <c r="AE202" s="172">
        <f>H202/E202</f>
        <v>55.341764016566252</v>
      </c>
      <c r="AF202" s="172">
        <f>I202/E202</f>
        <v>70.509484231028551</v>
      </c>
      <c r="AG202" s="63">
        <f>G202/D202</f>
        <v>2.3897251392918584</v>
      </c>
      <c r="AH202" s="107"/>
      <c r="AI202" s="64">
        <f>(T202-T205)*D202</f>
        <v>-29942.525694089109</v>
      </c>
      <c r="AJ202" s="65">
        <f>(T202-T205)/T205</f>
        <v>-2.8867100802924214E-3</v>
      </c>
      <c r="AK202" s="64">
        <f>(AE202-AE205)*E202</f>
        <v>-26536.071271949659</v>
      </c>
      <c r="AL202" s="65">
        <f>(AE202-AE205)/AE205</f>
        <v>-2.559139812684253E-3</v>
      </c>
      <c r="AM202" s="108"/>
      <c r="AN202" s="64">
        <f>(U202-U205)*D202</f>
        <v>-46971.893889457941</v>
      </c>
      <c r="AO202" s="65">
        <f>(U202-U205)/U205</f>
        <v>-3.5519628962958675E-3</v>
      </c>
      <c r="AP202" s="64">
        <f>(AF202-AF205)*E202</f>
        <v>-42628.92247330548</v>
      </c>
      <c r="AQ202" s="65">
        <f>(AF202-AF205)/AF205</f>
        <v>-3.2246111766151045E-3</v>
      </c>
      <c r="AR202" s="203">
        <f>AD202/AD205-1</f>
        <v>-2.8281997304862028E-3</v>
      </c>
      <c r="AS202" s="78">
        <v>11.75699022</v>
      </c>
      <c r="AT202" s="80">
        <f>H202/D202/6*7</f>
        <v>12.908961460802857</v>
      </c>
      <c r="AU202" s="17"/>
      <c r="AV202" s="17"/>
    </row>
    <row r="203" spans="1:48" hidden="1">
      <c r="A203" s="197" t="s">
        <v>177</v>
      </c>
      <c r="B203" s="52"/>
      <c r="C203" s="53" t="s">
        <v>31</v>
      </c>
      <c r="D203" s="70">
        <v>934641</v>
      </c>
      <c r="E203" s="70">
        <v>187830</v>
      </c>
      <c r="F203" s="70">
        <v>286949</v>
      </c>
      <c r="G203" s="70">
        <v>2263537</v>
      </c>
      <c r="H203" s="71">
        <v>10486047.630000001</v>
      </c>
      <c r="I203" s="71">
        <v>13357595.810000001</v>
      </c>
      <c r="J203" s="122">
        <v>1144609</v>
      </c>
      <c r="K203" s="122">
        <v>129366</v>
      </c>
      <c r="L203" s="122">
        <v>846112</v>
      </c>
      <c r="M203" s="122">
        <v>162563</v>
      </c>
      <c r="N203" s="122">
        <v>93229</v>
      </c>
      <c r="O203" s="122">
        <v>139592</v>
      </c>
      <c r="P203" s="122">
        <v>28097</v>
      </c>
      <c r="Q203" s="122">
        <v>96714</v>
      </c>
      <c r="R203" s="122">
        <v>3378</v>
      </c>
      <c r="S203" s="122">
        <v>58675</v>
      </c>
      <c r="T203" s="172">
        <f>H203/D203</f>
        <v>11.219331946704671</v>
      </c>
      <c r="U203" s="173">
        <f>I203/D203</f>
        <v>14.291686123335056</v>
      </c>
      <c r="V203" s="125">
        <f>J203/D203</f>
        <v>1.2246509622411172</v>
      </c>
      <c r="W203" s="125">
        <f>K203/D203</f>
        <v>0.13841250276844264</v>
      </c>
      <c r="X203" s="125">
        <f>L203/D203</f>
        <v>0.90528020919262053</v>
      </c>
      <c r="Y203" s="125">
        <f>M203/D203</f>
        <v>0.17393095316811483</v>
      </c>
      <c r="Z203" s="125">
        <f>O203/D203</f>
        <v>0.14935360207823112</v>
      </c>
      <c r="AA203" s="125">
        <f>P203/D203</f>
        <v>3.006180982858659E-2</v>
      </c>
      <c r="AB203" s="125">
        <f>Q203/D203</f>
        <v>0.10347716395921</v>
      </c>
      <c r="AC203" s="125">
        <f>R203/D203</f>
        <v>3.614221931201392E-3</v>
      </c>
      <c r="AD203" s="164">
        <f>F203/D203</f>
        <v>0.30701520690832096</v>
      </c>
      <c r="AE203" s="173">
        <f t="shared" ref="AE203" si="80">H203/E203</f>
        <v>55.827331256987705</v>
      </c>
      <c r="AF203" s="173">
        <f t="shared" ref="AF203" si="81">I203/E203</f>
        <v>71.115347974232023</v>
      </c>
      <c r="AG203" s="69">
        <f>G203/D203</f>
        <v>2.4218250643830093</v>
      </c>
      <c r="AH203" s="32"/>
      <c r="AI203" s="64">
        <f>(T203-T205)*D203</f>
        <v>114469.62091012736</v>
      </c>
      <c r="AJ203" s="65">
        <f>(T203-T205)/T205</f>
        <v>1.1036856764689398E-2</v>
      </c>
      <c r="AK203" s="64">
        <f>(AE203-AE205)*E203</f>
        <v>64533.984289190776</v>
      </c>
      <c r="AL203" s="65">
        <f>(AE203-AE205)/AE205</f>
        <v>6.19238111497854E-3</v>
      </c>
      <c r="AM203" s="24"/>
      <c r="AN203" s="64">
        <f>(U203-U205)*D203</f>
        <v>134619.29191879719</v>
      </c>
      <c r="AO203" s="65">
        <f>(U203-U205)/U205</f>
        <v>1.0180710200514816E-2</v>
      </c>
      <c r="AP203" s="64">
        <f>(AF203-AF205)*E203</f>
        <v>70955.136871669587</v>
      </c>
      <c r="AQ203" s="65">
        <f>(AF203-AF205)/AF205</f>
        <v>5.3403368554380609E-3</v>
      </c>
      <c r="AR203" s="203">
        <f>AD203/AD205-1</f>
        <v>6.1674543666165871E-3</v>
      </c>
      <c r="AS203" s="80">
        <v>11.81651778</v>
      </c>
      <c r="AT203" s="80">
        <f>H203/D203/6*7</f>
        <v>13.089220604488784</v>
      </c>
    </row>
    <row r="204" spans="1:48" ht="15" hidden="1" customHeight="1">
      <c r="A204" s="197" t="s">
        <v>177</v>
      </c>
      <c r="B204" s="52"/>
      <c r="C204" s="53" t="s">
        <v>32</v>
      </c>
      <c r="D204" s="70">
        <v>933272</v>
      </c>
      <c r="E204" s="70">
        <v>187575</v>
      </c>
      <c r="F204" s="70">
        <v>285118</v>
      </c>
      <c r="G204" s="70">
        <v>2257090</v>
      </c>
      <c r="H204" s="71">
        <v>10461569.32</v>
      </c>
      <c r="I204" s="71">
        <v>13348745.52</v>
      </c>
      <c r="J204" s="122">
        <v>1123249</v>
      </c>
      <c r="K204" s="122">
        <v>129172</v>
      </c>
      <c r="L204" s="122">
        <v>827296</v>
      </c>
      <c r="M204" s="122">
        <v>160298</v>
      </c>
      <c r="N204" s="122">
        <v>93361</v>
      </c>
      <c r="O204" s="122">
        <v>138152</v>
      </c>
      <c r="P204" s="122">
        <v>27444</v>
      </c>
      <c r="Q204" s="122">
        <v>96234</v>
      </c>
      <c r="R204" s="122">
        <v>3305</v>
      </c>
      <c r="S204" s="122">
        <v>58415</v>
      </c>
      <c r="T204" s="172">
        <f>H204/D204</f>
        <v>11.209560899716267</v>
      </c>
      <c r="U204" s="173">
        <f>I204/D204</f>
        <v>14.303167265277432</v>
      </c>
      <c r="V204" s="125">
        <f>J204/D204</f>
        <v>1.2035601625249659</v>
      </c>
      <c r="W204" s="125">
        <f>K204/D204</f>
        <v>0.1384076667895319</v>
      </c>
      <c r="X204" s="125">
        <f>L204/D204</f>
        <v>0.88644682364841121</v>
      </c>
      <c r="Y204" s="125">
        <f>M204/D204</f>
        <v>0.17175914417233132</v>
      </c>
      <c r="Z204" s="125">
        <f>O204/D204</f>
        <v>0.14802972766781816</v>
      </c>
      <c r="AA204" s="125">
        <f>P204/D204</f>
        <v>2.9406218122905219E-2</v>
      </c>
      <c r="AB204" s="125">
        <f>Q204/D204</f>
        <v>0.10311463324732768</v>
      </c>
      <c r="AC204" s="125">
        <f>R204/D204</f>
        <v>3.5413041428436725E-3</v>
      </c>
      <c r="AD204" s="164">
        <f>F204/D204</f>
        <v>0.30550364738254226</v>
      </c>
      <c r="AE204" s="173">
        <f t="shared" ref="AE204:AE205" si="82">H204/E204</f>
        <v>55.772727282420369</v>
      </c>
      <c r="AF204" s="173">
        <f t="shared" ref="AF204:AF205" si="83">I204/E204</f>
        <v>71.164843502598956</v>
      </c>
      <c r="AG204" s="69">
        <f>G204/D204</f>
        <v>2.4184696422907792</v>
      </c>
      <c r="AH204" s="32"/>
      <c r="AI204" s="64">
        <f>(T204-T205)*D204</f>
        <v>105182.90885462621</v>
      </c>
      <c r="AJ204" s="65">
        <f>(T204-T205)/T205</f>
        <v>1.0156332979371074E-2</v>
      </c>
      <c r="AK204" s="64">
        <f>(AE204-AE205)*E204</f>
        <v>54204.031738247329</v>
      </c>
      <c r="AL204" s="65">
        <f>(AE204-AE205)/AE205</f>
        <v>5.2082376506360261E-3</v>
      </c>
      <c r="AM204" s="24"/>
      <c r="AN204" s="64">
        <f>(U204-U205)*D204</f>
        <v>145137.13883259892</v>
      </c>
      <c r="AO204" s="65">
        <f>(U204-U205)/U205</f>
        <v>1.0992232929265855E-2</v>
      </c>
      <c r="AP204" s="64">
        <f>(AF204-AF205)*E204</f>
        <v>80142.93115877705</v>
      </c>
      <c r="AQ204" s="65">
        <f>(AF204-AF205)/AF205</f>
        <v>6.0400430732755949E-3</v>
      </c>
      <c r="AR204" s="203">
        <f>AD204/AD205-1</f>
        <v>1.2136867161740561E-3</v>
      </c>
      <c r="AS204" s="80">
        <v>11.771924240000001</v>
      </c>
      <c r="AT204" s="80">
        <f>H204/D204/6*7</f>
        <v>13.077821049668978</v>
      </c>
    </row>
    <row r="205" spans="1:48" ht="15" hidden="1" customHeight="1">
      <c r="A205" s="197" t="s">
        <v>177</v>
      </c>
      <c r="B205" s="90"/>
      <c r="C205" s="49" t="s">
        <v>33</v>
      </c>
      <c r="D205" s="66">
        <v>312352</v>
      </c>
      <c r="E205" s="66">
        <v>62471</v>
      </c>
      <c r="F205" s="66">
        <v>95309</v>
      </c>
      <c r="G205" s="66">
        <v>748477</v>
      </c>
      <c r="H205" s="67">
        <v>3466125.64</v>
      </c>
      <c r="I205" s="67">
        <v>4419047.7</v>
      </c>
      <c r="J205" s="132">
        <v>368456</v>
      </c>
      <c r="K205" s="132">
        <v>39871</v>
      </c>
      <c r="L205" s="132">
        <v>274209</v>
      </c>
      <c r="M205" s="132">
        <v>52208</v>
      </c>
      <c r="N205" s="132">
        <v>30541</v>
      </c>
      <c r="O205" s="132">
        <v>45690</v>
      </c>
      <c r="P205" s="132">
        <v>9259</v>
      </c>
      <c r="Q205" s="132">
        <v>31640</v>
      </c>
      <c r="R205" s="132">
        <v>1133</v>
      </c>
      <c r="S205" s="132">
        <v>19327</v>
      </c>
      <c r="T205" s="174">
        <f>H205/D205</f>
        <v>11.09685751972134</v>
      </c>
      <c r="U205" s="174">
        <f>I205/D205</f>
        <v>14.147652968445856</v>
      </c>
      <c r="V205" s="135">
        <f>J205/D205</f>
        <v>1.1796178670218216</v>
      </c>
      <c r="W205" s="135">
        <f>K205/D205</f>
        <v>0.12764765392890073</v>
      </c>
      <c r="X205" s="135">
        <f>L205/D205</f>
        <v>0.87788456613051946</v>
      </c>
      <c r="Y205" s="135">
        <f>M205/D205</f>
        <v>0.16714475975822149</v>
      </c>
      <c r="Z205" s="135">
        <f>O205/D205</f>
        <v>0.14627727691834852</v>
      </c>
      <c r="AA205" s="135">
        <f>P205/D205</f>
        <v>2.9642838848478639E-2</v>
      </c>
      <c r="AB205" s="135">
        <f>Q205/D205</f>
        <v>0.10129597377317898</v>
      </c>
      <c r="AC205" s="135">
        <f>R205/D205</f>
        <v>3.6273178977563776E-3</v>
      </c>
      <c r="AD205" s="135">
        <f>F205/D205</f>
        <v>0.30513331113615411</v>
      </c>
      <c r="AE205" s="174">
        <f t="shared" si="82"/>
        <v>55.483754702181812</v>
      </c>
      <c r="AF205" s="174">
        <f t="shared" si="83"/>
        <v>70.737585439643993</v>
      </c>
      <c r="AG205" s="68">
        <f>G205/D205</f>
        <v>2.3962612693371579</v>
      </c>
      <c r="AH205" s="8"/>
      <c r="AI205" s="49"/>
      <c r="AJ205" s="49"/>
      <c r="AK205" s="49"/>
      <c r="AL205" s="49"/>
      <c r="AN205" s="49"/>
      <c r="AO205" s="49"/>
      <c r="AP205" s="49"/>
      <c r="AQ205" s="49"/>
      <c r="AR205" s="204"/>
      <c r="AS205" s="79">
        <v>11.7059259</v>
      </c>
      <c r="AT205" s="79">
        <f>H205/D205/6*7</f>
        <v>12.946333773008231</v>
      </c>
    </row>
    <row r="206" spans="1:48" ht="15" hidden="1" customHeight="1">
      <c r="A206" s="197" t="s">
        <v>177</v>
      </c>
      <c r="B206" s="58"/>
      <c r="D206" s="9"/>
      <c r="E206" s="9"/>
      <c r="F206" s="9"/>
      <c r="G206" s="9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V206" s="118"/>
      <c r="W206" s="118"/>
      <c r="X206" s="118"/>
      <c r="Y206" s="118"/>
      <c r="Z206" s="118"/>
      <c r="AA206" s="118"/>
      <c r="AB206" s="118"/>
      <c r="AC206" s="118"/>
      <c r="AD206" s="168"/>
      <c r="AE206" s="173"/>
      <c r="AG206" s="72"/>
      <c r="AR206" s="9"/>
      <c r="AS206" s="81"/>
      <c r="AT206" s="103"/>
    </row>
    <row r="207" spans="1:48" ht="15" hidden="1" customHeight="1">
      <c r="A207" s="197" t="s">
        <v>177</v>
      </c>
      <c r="B207" s="90" t="b">
        <v>1</v>
      </c>
      <c r="C207" s="53" t="s">
        <v>30</v>
      </c>
      <c r="D207" s="70">
        <v>793656</v>
      </c>
      <c r="E207" s="70">
        <v>538812</v>
      </c>
      <c r="F207" s="70">
        <v>1290584</v>
      </c>
      <c r="G207" s="70">
        <v>13254593</v>
      </c>
      <c r="H207" s="71">
        <v>58239193.189999998</v>
      </c>
      <c r="I207" s="71">
        <v>76368628.609999999</v>
      </c>
      <c r="J207" s="122">
        <v>16238339</v>
      </c>
      <c r="K207" s="122">
        <v>2001134</v>
      </c>
      <c r="L207" s="122">
        <v>11080640</v>
      </c>
      <c r="M207" s="122">
        <v>3063473</v>
      </c>
      <c r="N207" s="122">
        <v>402947</v>
      </c>
      <c r="O207" s="122">
        <v>2334018</v>
      </c>
      <c r="P207" s="122">
        <v>899865</v>
      </c>
      <c r="Q207" s="122">
        <v>1003748</v>
      </c>
      <c r="R207" s="122">
        <v>56999</v>
      </c>
      <c r="S207" s="122">
        <v>386051</v>
      </c>
      <c r="T207" s="173">
        <f>H207/D207</f>
        <v>73.380902040682614</v>
      </c>
      <c r="U207" s="173">
        <f>I207/D207</f>
        <v>96.223840820204217</v>
      </c>
      <c r="V207" s="125">
        <f>J207/D207</f>
        <v>20.460172921265638</v>
      </c>
      <c r="W207" s="125">
        <f>K207/D207</f>
        <v>2.521412299535315</v>
      </c>
      <c r="X207" s="125">
        <f>L207/D207</f>
        <v>13.961514812462831</v>
      </c>
      <c r="Y207" s="125">
        <f>M207/D207</f>
        <v>3.8599506587236787</v>
      </c>
      <c r="Z207" s="125">
        <f>O207/D207</f>
        <v>2.9408433880673743</v>
      </c>
      <c r="AA207" s="125">
        <f>P207/D207</f>
        <v>1.1338224621246484</v>
      </c>
      <c r="AB207" s="125">
        <f>Q207/D207</f>
        <v>1.2647141834749565</v>
      </c>
      <c r="AC207" s="125">
        <f>R207/D207</f>
        <v>7.1818268872156199E-2</v>
      </c>
      <c r="AD207" s="164">
        <f>F207/D207</f>
        <v>1.6261251726188677</v>
      </c>
      <c r="AE207" s="173">
        <f t="shared" ref="AE207:AE210" si="84">H207/E207</f>
        <v>108.08815169298381</v>
      </c>
      <c r="AF207" s="173">
        <f t="shared" ref="AF207:AF210" si="85">I207/E207</f>
        <v>141.73520376309361</v>
      </c>
      <c r="AG207" s="69">
        <f>G207/D207</f>
        <v>16.700677623554789</v>
      </c>
      <c r="AH207" s="32"/>
      <c r="AI207" s="64">
        <f>(T207-T210)*D207</f>
        <v>259892.12271777386</v>
      </c>
      <c r="AJ207" s="65">
        <f>(T207-T210)/T210</f>
        <v>4.4824983732760313E-3</v>
      </c>
      <c r="AK207" s="64">
        <f>(AE207-AE210)*E207</f>
        <v>89702.145890459054</v>
      </c>
      <c r="AL207" s="65">
        <f>(AE207-AE210)/AE210</f>
        <v>1.5426127431178223E-3</v>
      </c>
      <c r="AM207" s="24"/>
      <c r="AN207" s="64">
        <f>(U207-U210)*D207</f>
        <v>346880.59318930114</v>
      </c>
      <c r="AO207" s="65">
        <f>(U207-U210)/U210</f>
        <v>4.5629126169605501E-3</v>
      </c>
      <c r="AP207" s="64">
        <f>(AF207-AF210)*E207</f>
        <v>123729.58420527355</v>
      </c>
      <c r="AQ207" s="65">
        <f>(AF207-AF210)/AF210</f>
        <v>1.6227916330955347E-3</v>
      </c>
      <c r="AR207" s="203">
        <f>AD207/AD210-1</f>
        <v>4.0290392617483572E-3</v>
      </c>
      <c r="AS207" s="80">
        <v>82.429849520000005</v>
      </c>
      <c r="AT207" s="80">
        <f>H207/D207/6*7</f>
        <v>85.61105238079638</v>
      </c>
    </row>
    <row r="208" spans="1:48" hidden="1">
      <c r="A208" s="197" t="s">
        <v>177</v>
      </c>
      <c r="B208" s="52"/>
      <c r="C208" s="53" t="s">
        <v>31</v>
      </c>
      <c r="D208" s="70">
        <v>794138</v>
      </c>
      <c r="E208" s="70">
        <v>538824</v>
      </c>
      <c r="F208" s="70">
        <v>1288686</v>
      </c>
      <c r="G208" s="70">
        <v>13241021</v>
      </c>
      <c r="H208" s="71">
        <v>58209507.740000002</v>
      </c>
      <c r="I208" s="71">
        <v>76261360.450000003</v>
      </c>
      <c r="J208" s="122">
        <v>16313588</v>
      </c>
      <c r="K208" s="122">
        <v>2105555</v>
      </c>
      <c r="L208" s="122">
        <v>11064800</v>
      </c>
      <c r="M208" s="122">
        <v>3050069</v>
      </c>
      <c r="N208" s="122">
        <v>404128</v>
      </c>
      <c r="O208" s="122">
        <v>2314204</v>
      </c>
      <c r="P208" s="122">
        <v>883894</v>
      </c>
      <c r="Q208" s="122">
        <v>999245</v>
      </c>
      <c r="R208" s="122">
        <v>56765</v>
      </c>
      <c r="S208" s="122">
        <v>385856</v>
      </c>
      <c r="T208" s="172">
        <f>H208/D208</f>
        <v>73.298982972732702</v>
      </c>
      <c r="U208" s="173">
        <f>I208/D208</f>
        <v>96.030363047732266</v>
      </c>
      <c r="V208" s="125">
        <f>J208/D208</f>
        <v>20.542510243811527</v>
      </c>
      <c r="W208" s="125">
        <f>K208/D208</f>
        <v>2.6513716759555646</v>
      </c>
      <c r="X208" s="125">
        <f>L208/D208</f>
        <v>13.933094751793769</v>
      </c>
      <c r="Y208" s="125">
        <f>M208/D208</f>
        <v>3.8407291931629013</v>
      </c>
      <c r="Z208" s="125">
        <f>O208/D208</f>
        <v>2.9141081273028115</v>
      </c>
      <c r="AA208" s="125">
        <f>P208/D208</f>
        <v>1.1130231773318995</v>
      </c>
      <c r="AB208" s="125">
        <f>Q208/D208</f>
        <v>1.258276269363763</v>
      </c>
      <c r="AC208" s="125">
        <f>R208/D208</f>
        <v>7.1480019845417297E-2</v>
      </c>
      <c r="AD208" s="164">
        <f>F208/D208</f>
        <v>1.6227481873427541</v>
      </c>
      <c r="AE208" s="173">
        <f t="shared" si="84"/>
        <v>108.03065145576292</v>
      </c>
      <c r="AF208" s="173">
        <f t="shared" si="85"/>
        <v>141.53296892862977</v>
      </c>
      <c r="AG208" s="69">
        <f>G208/D208</f>
        <v>16.673450961923493</v>
      </c>
      <c r="AH208" s="32"/>
      <c r="AI208" s="64">
        <f>(T208-T210)*D208</f>
        <v>194994.91458272754</v>
      </c>
      <c r="AJ208" s="65">
        <f>(T208-T210)/T210</f>
        <v>3.3611402576028617E-3</v>
      </c>
      <c r="AK208" s="64">
        <f>(AE208-AE210)*E208</f>
        <v>58721.635846275974</v>
      </c>
      <c r="AL208" s="65">
        <f>(AE208-AE210)/AE210</f>
        <v>1.0098167158239238E-3</v>
      </c>
      <c r="AM208" s="24"/>
      <c r="AN208" s="64">
        <f>(U208-U210)*D208</f>
        <v>193443.20805385683</v>
      </c>
      <c r="AO208" s="65">
        <f>(U208-U210)/U210</f>
        <v>2.5430327931627184E-3</v>
      </c>
      <c r="AP208" s="64">
        <f>(AF208-AF210)*E208</f>
        <v>14763.357368785548</v>
      </c>
      <c r="AQ208" s="65">
        <f>(AF208-AF210)/AF210</f>
        <v>1.9362644277553389E-4</v>
      </c>
      <c r="AR208" s="203">
        <f>AD208/AD210-1</f>
        <v>1.9439652837613952E-3</v>
      </c>
      <c r="AS208" s="80">
        <v>82.367454989999999</v>
      </c>
      <c r="AT208" s="80">
        <f>H208/D208/6*7</f>
        <v>85.515480134854812</v>
      </c>
    </row>
    <row r="209" spans="1:48" ht="15" hidden="1" customHeight="1">
      <c r="A209" s="197" t="s">
        <v>177</v>
      </c>
      <c r="B209" s="52"/>
      <c r="C209" s="53" t="s">
        <v>32</v>
      </c>
      <c r="D209" s="70">
        <v>794854</v>
      </c>
      <c r="E209" s="70">
        <v>539691</v>
      </c>
      <c r="F209" s="70">
        <v>1290710</v>
      </c>
      <c r="G209" s="70">
        <v>13237620</v>
      </c>
      <c r="H209" s="71">
        <v>58172087.210000001</v>
      </c>
      <c r="I209" s="71">
        <v>76252215.920000002</v>
      </c>
      <c r="J209" s="122">
        <v>16309100</v>
      </c>
      <c r="K209" s="122">
        <v>2101696</v>
      </c>
      <c r="L209" s="122">
        <v>11054681</v>
      </c>
      <c r="M209" s="122">
        <v>3059234</v>
      </c>
      <c r="N209" s="122">
        <v>403769</v>
      </c>
      <c r="O209" s="122">
        <v>2314176</v>
      </c>
      <c r="P209" s="122">
        <v>882635</v>
      </c>
      <c r="Q209" s="122">
        <v>1000088</v>
      </c>
      <c r="R209" s="122">
        <v>56689</v>
      </c>
      <c r="S209" s="122">
        <v>386225</v>
      </c>
      <c r="T209" s="172">
        <f>H209/D209</f>
        <v>73.185877167379161</v>
      </c>
      <c r="U209" s="173">
        <f>I209/D209</f>
        <v>95.932354772071349</v>
      </c>
      <c r="V209" s="125">
        <f>J209/D209</f>
        <v>20.518359346496339</v>
      </c>
      <c r="W209" s="125">
        <f>K209/D209</f>
        <v>2.644128355647704</v>
      </c>
      <c r="X209" s="125">
        <f>L209/D209</f>
        <v>13.907813258787149</v>
      </c>
      <c r="Y209" s="125">
        <f>M209/D209</f>
        <v>3.8487999053914304</v>
      </c>
      <c r="Z209" s="125">
        <f>O209/D209</f>
        <v>2.9114478885430533</v>
      </c>
      <c r="AA209" s="125">
        <f>P209/D209</f>
        <v>1.1104366336459275</v>
      </c>
      <c r="AB209" s="125">
        <f>Q209/D209</f>
        <v>1.2582033933275796</v>
      </c>
      <c r="AC209" s="125">
        <f>R209/D209</f>
        <v>7.1320016002938899E-2</v>
      </c>
      <c r="AD209" s="164">
        <f>F209/D209</f>
        <v>1.623832804515043</v>
      </c>
      <c r="AE209" s="173">
        <f t="shared" si="84"/>
        <v>107.78776598090388</v>
      </c>
      <c r="AF209" s="173">
        <f t="shared" si="85"/>
        <v>141.28865576783753</v>
      </c>
      <c r="AG209" s="69">
        <f>G209/D209</f>
        <v>16.654152838131278</v>
      </c>
      <c r="AH209" s="32"/>
      <c r="AI209" s="64">
        <f>(T209-T210)*D209</f>
        <v>105268.12146094727</v>
      </c>
      <c r="AJ209" s="65">
        <f>(T209-T210)/T210</f>
        <v>1.8128790781605701E-3</v>
      </c>
      <c r="AK209" s="64">
        <f>(AE209-AE210)*E209</f>
        <v>-72266.982346347839</v>
      </c>
      <c r="AL209" s="65">
        <f>(AE209-AE210)/AE210</f>
        <v>-1.240755148691204E-3</v>
      </c>
      <c r="AM209" s="24"/>
      <c r="AN209" s="64">
        <f>(U209-U210)*D209</f>
        <v>115715.34776965179</v>
      </c>
      <c r="AO209" s="65">
        <f>(U209-U210)/U210</f>
        <v>1.5198406401653985E-3</v>
      </c>
      <c r="AP209" s="64">
        <f>(AF209-AF210)*E209</f>
        <v>-117066.50156851923</v>
      </c>
      <c r="AQ209" s="65">
        <f>(AF209-AF210)/AF210</f>
        <v>-1.5329003737693473E-3</v>
      </c>
      <c r="AR209" s="203">
        <f>AD209/AD210-1</f>
        <v>2.6136475172060525E-3</v>
      </c>
      <c r="AS209" s="80">
        <v>82.326860539999998</v>
      </c>
      <c r="AT209" s="80">
        <f>H209/D209/6*7</f>
        <v>85.383523361942352</v>
      </c>
    </row>
    <row r="210" spans="1:48" ht="15" hidden="1" customHeight="1">
      <c r="A210" s="197" t="s">
        <v>177</v>
      </c>
      <c r="B210" s="90"/>
      <c r="C210" s="49" t="s">
        <v>33</v>
      </c>
      <c r="D210" s="66">
        <v>264779</v>
      </c>
      <c r="E210" s="66">
        <v>179232</v>
      </c>
      <c r="F210" s="66">
        <v>428836</v>
      </c>
      <c r="G210" s="66">
        <v>4406230</v>
      </c>
      <c r="H210" s="67">
        <v>19343016.82</v>
      </c>
      <c r="I210" s="67">
        <v>25362326.27</v>
      </c>
      <c r="J210" s="132">
        <v>5436061</v>
      </c>
      <c r="K210" s="132">
        <v>689288</v>
      </c>
      <c r="L210" s="132">
        <v>3687386</v>
      </c>
      <c r="M210" s="132">
        <v>1028416</v>
      </c>
      <c r="N210" s="132">
        <v>133960</v>
      </c>
      <c r="O210" s="132">
        <v>769979</v>
      </c>
      <c r="P210" s="132">
        <v>294241</v>
      </c>
      <c r="Q210" s="132">
        <v>332627</v>
      </c>
      <c r="R210" s="132">
        <v>19206</v>
      </c>
      <c r="S210" s="132">
        <v>128122</v>
      </c>
      <c r="T210" s="174">
        <f>H210/D210</f>
        <v>73.053440114208456</v>
      </c>
      <c r="U210" s="174">
        <f>I210/D210</f>
        <v>95.78677413994312</v>
      </c>
      <c r="V210" s="135">
        <f>J210/D210</f>
        <v>20.530559447690337</v>
      </c>
      <c r="W210" s="135">
        <f>K210/D210</f>
        <v>2.6032578112312534</v>
      </c>
      <c r="X210" s="135">
        <f>L210/D210</f>
        <v>13.926278141393388</v>
      </c>
      <c r="Y210" s="135">
        <f>M210/D210</f>
        <v>3.8840542490152163</v>
      </c>
      <c r="Z210" s="135">
        <f>O210/D210</f>
        <v>2.9080062995932456</v>
      </c>
      <c r="AA210" s="135">
        <f>P210/D210</f>
        <v>1.1112701535997946</v>
      </c>
      <c r="AB210" s="135">
        <f>Q210/D210</f>
        <v>1.2562438864109313</v>
      </c>
      <c r="AC210" s="135">
        <f>R210/D210</f>
        <v>7.2535963954845364E-2</v>
      </c>
      <c r="AD210" s="135">
        <f>F210/D210</f>
        <v>1.6195997416713561</v>
      </c>
      <c r="AE210" s="174">
        <f t="shared" si="84"/>
        <v>107.92167034904482</v>
      </c>
      <c r="AF210" s="174">
        <f t="shared" si="85"/>
        <v>141.50556970853418</v>
      </c>
      <c r="AG210" s="68">
        <f>G210/D210</f>
        <v>16.641161119273054</v>
      </c>
      <c r="AI210" s="49"/>
      <c r="AJ210" s="49"/>
      <c r="AK210" s="49"/>
      <c r="AL210" s="49"/>
      <c r="AN210" s="49"/>
      <c r="AO210" s="49"/>
      <c r="AP210" s="49"/>
      <c r="AQ210" s="49"/>
      <c r="AR210" s="204"/>
      <c r="AS210" s="79">
        <v>82.294785649999994</v>
      </c>
      <c r="AT210" s="79">
        <f>H210/D210/6*7</f>
        <v>85.229013466576532</v>
      </c>
    </row>
    <row r="211" spans="1:48" ht="15" hidden="1" customHeight="1">
      <c r="A211" s="197" t="s">
        <v>177</v>
      </c>
      <c r="B211" s="58"/>
      <c r="D211" s="9"/>
      <c r="E211" s="9"/>
      <c r="F211" s="9"/>
      <c r="G211" s="9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V211" s="118"/>
      <c r="W211" s="118"/>
      <c r="X211" s="118"/>
      <c r="Y211" s="118"/>
      <c r="Z211" s="118"/>
      <c r="AA211" s="118"/>
      <c r="AB211" s="118"/>
      <c r="AC211" s="118"/>
      <c r="AD211" s="168"/>
      <c r="AE211" s="173"/>
      <c r="AG211" s="72"/>
      <c r="AR211" s="9"/>
      <c r="AS211" s="81"/>
      <c r="AT211" s="81"/>
    </row>
    <row r="212" spans="1:48" ht="15" hidden="1" customHeight="1">
      <c r="A212" s="197" t="s">
        <v>177</v>
      </c>
      <c r="B212" s="109" t="s">
        <v>110</v>
      </c>
      <c r="C212" s="110" t="s">
        <v>30</v>
      </c>
      <c r="D212" s="111">
        <v>1728384</v>
      </c>
      <c r="E212" s="111">
        <v>725698</v>
      </c>
      <c r="F212" s="111">
        <v>1574994</v>
      </c>
      <c r="G212" s="111">
        <v>15488336</v>
      </c>
      <c r="H212" s="112">
        <v>68581794.099999994</v>
      </c>
      <c r="I212" s="112">
        <v>89545864.079999998</v>
      </c>
      <c r="J212" s="160">
        <v>17336614</v>
      </c>
      <c r="K212" s="160">
        <v>2109762</v>
      </c>
      <c r="L212" s="160">
        <v>11903891</v>
      </c>
      <c r="M212" s="160">
        <v>3223109</v>
      </c>
      <c r="N212" s="160">
        <v>494420</v>
      </c>
      <c r="O212" s="160">
        <v>2471093</v>
      </c>
      <c r="P212" s="160">
        <v>926156</v>
      </c>
      <c r="Q212" s="160">
        <v>1099801</v>
      </c>
      <c r="R212" s="160">
        <v>60306</v>
      </c>
      <c r="S212" s="160">
        <v>444165</v>
      </c>
      <c r="T212" s="175">
        <f>H212/D212</f>
        <v>39.679720536640005</v>
      </c>
      <c r="U212" s="175">
        <f>I212/D212</f>
        <v>51.809010081093092</v>
      </c>
      <c r="V212" s="161">
        <f>J212/D212</f>
        <v>10.030533723987261</v>
      </c>
      <c r="W212" s="161">
        <f>K212/D212</f>
        <v>1.2206558264830039</v>
      </c>
      <c r="X212" s="161">
        <f>L212/D212</f>
        <v>6.8872953001184918</v>
      </c>
      <c r="Y212" s="161">
        <f>M212/D212</f>
        <v>1.864810713359994</v>
      </c>
      <c r="Z212" s="161">
        <f>O212/D212</f>
        <v>1.4297129573057838</v>
      </c>
      <c r="AA212" s="161">
        <f>P212/D212</f>
        <v>0.53585082944530849</v>
      </c>
      <c r="AB212" s="161">
        <f>Q212/D212</f>
        <v>0.63631750814633781</v>
      </c>
      <c r="AC212" s="161">
        <f>R212/D212</f>
        <v>3.4891551877360587E-2</v>
      </c>
      <c r="AD212" s="165">
        <f>F212/D212</f>
        <v>0.91125236058653636</v>
      </c>
      <c r="AE212" s="175">
        <f t="shared" ref="AE212:AE215" si="86">H212/E212</f>
        <v>94.504592957401002</v>
      </c>
      <c r="AF212" s="175">
        <f t="shared" ref="AF212:AF215" si="87">I212/E212</f>
        <v>123.39273923863645</v>
      </c>
      <c r="AG212" s="113">
        <f>G212/D212</f>
        <v>8.9611660371769233</v>
      </c>
      <c r="AH212" s="114"/>
      <c r="AI212" s="115">
        <f>(T212-T215)*D212</f>
        <v>273287.2244645629</v>
      </c>
      <c r="AJ212" s="116">
        <f>(T212-T215)/T215</f>
        <v>4.0007787750728921E-3</v>
      </c>
      <c r="AK212" s="115">
        <f>(AE212-AE215)*E212</f>
        <v>98783.690790838096</v>
      </c>
      <c r="AL212" s="116">
        <f>(AE212-AE215)/AE215</f>
        <v>1.4424554382258042E-3</v>
      </c>
      <c r="AM212" s="114"/>
      <c r="AN212" s="115">
        <f>(U212-U215)*D212</f>
        <v>357013.94413054554</v>
      </c>
      <c r="AO212" s="116">
        <f>(U212-U215)/U215</f>
        <v>4.0028988330567533E-3</v>
      </c>
      <c r="AP212" s="115">
        <f>(AF212-AF215)*E212</f>
        <v>129168.68407583167</v>
      </c>
      <c r="AQ212" s="116">
        <f>(AF212-AF215)/AF215</f>
        <v>1.4445700940287655E-3</v>
      </c>
      <c r="AR212" s="207">
        <f>AD212/AD215-1</f>
        <v>3.3711780474263708E-3</v>
      </c>
      <c r="AS212" s="117">
        <v>44.209233949999998</v>
      </c>
      <c r="AT212" s="117">
        <f>H212/D212/6*7</f>
        <v>46.293007292746672</v>
      </c>
      <c r="AU212" s="27"/>
    </row>
    <row r="213" spans="1:48" hidden="1">
      <c r="A213" s="197" t="s">
        <v>177</v>
      </c>
      <c r="B213" s="180"/>
      <c r="C213" s="181" t="s">
        <v>31</v>
      </c>
      <c r="D213" s="182">
        <v>1728779</v>
      </c>
      <c r="E213" s="182">
        <v>726654</v>
      </c>
      <c r="F213" s="182">
        <v>1575635</v>
      </c>
      <c r="G213" s="182">
        <v>15504558</v>
      </c>
      <c r="H213" s="183">
        <v>68695555.370000005</v>
      </c>
      <c r="I213" s="183">
        <v>89618956.260000005</v>
      </c>
      <c r="J213" s="182">
        <v>17458197</v>
      </c>
      <c r="K213" s="182">
        <v>2234921</v>
      </c>
      <c r="L213" s="182">
        <v>11910912</v>
      </c>
      <c r="M213" s="182">
        <v>3212632</v>
      </c>
      <c r="N213" s="182">
        <v>497357</v>
      </c>
      <c r="O213" s="182">
        <v>2453796</v>
      </c>
      <c r="P213" s="182">
        <v>911991</v>
      </c>
      <c r="Q213" s="182">
        <v>1095959</v>
      </c>
      <c r="R213" s="182">
        <v>60143</v>
      </c>
      <c r="S213" s="182">
        <v>444531</v>
      </c>
      <c r="T213" s="184">
        <f>H213/D213</f>
        <v>39.736458720287558</v>
      </c>
      <c r="U213" s="184">
        <f>I213/D213</f>
        <v>51.839452156695565</v>
      </c>
      <c r="V213" s="185">
        <f>J213/D213</f>
        <v>10.098570725350088</v>
      </c>
      <c r="W213" s="185">
        <f>K213/D213</f>
        <v>1.2927742643796576</v>
      </c>
      <c r="X213" s="185">
        <f>L213/D213</f>
        <v>6.8897829045817884</v>
      </c>
      <c r="Y213" s="185">
        <f>M213/D213</f>
        <v>1.8583242855217468</v>
      </c>
      <c r="Z213" s="185">
        <f>O213/D213</f>
        <v>1.4193809619390332</v>
      </c>
      <c r="AA213" s="185">
        <f>P213/D213</f>
        <v>0.52753475140547168</v>
      </c>
      <c r="AB213" s="185">
        <f>Q213/D213</f>
        <v>0.6339497414070856</v>
      </c>
      <c r="AC213" s="185">
        <f>R213/D213</f>
        <v>3.4789293484013863E-2</v>
      </c>
      <c r="AD213" s="185">
        <f>F213/D213</f>
        <v>0.91141493504953497</v>
      </c>
      <c r="AE213" s="184">
        <f t="shared" si="86"/>
        <v>94.536815829817229</v>
      </c>
      <c r="AF213" s="184">
        <f t="shared" si="87"/>
        <v>123.33098869613325</v>
      </c>
      <c r="AG213" s="186">
        <f>G213/D213</f>
        <v>8.968502046820328</v>
      </c>
      <c r="AH213" s="187"/>
      <c r="AI213" s="188">
        <f>(T213-T215)*D213</f>
        <v>371437.46114336496</v>
      </c>
      <c r="AJ213" s="189">
        <f>(T213-T215)/T215</f>
        <v>5.4364033157201829E-3</v>
      </c>
      <c r="AK213" s="188">
        <f>(AE213-AE215)*E213</f>
        <v>122328.70285545458</v>
      </c>
      <c r="AL213" s="189">
        <f>(AE213-AE215)/AE215</f>
        <v>1.7839134717874644E-3</v>
      </c>
      <c r="AM213" s="187"/>
      <c r="AN213" s="188">
        <f>(U213-U215)*D213</f>
        <v>409723.15610742645</v>
      </c>
      <c r="AO213" s="189">
        <f>(U213-U215)/U215</f>
        <v>4.5928335201611374E-3</v>
      </c>
      <c r="AP213" s="188">
        <f>(AF213-AF215)*E213</f>
        <v>84467.566039328303</v>
      </c>
      <c r="AQ213" s="189">
        <f>(AF213-AF215)/AF215</f>
        <v>9.4340814664222068E-4</v>
      </c>
      <c r="AR213" s="208">
        <f>AD213/AD215-1</f>
        <v>3.5501872193250961E-3</v>
      </c>
      <c r="AS213" s="190">
        <v>44.225044359999998</v>
      </c>
      <c r="AT213" s="190">
        <f>H213/D213/6*7</f>
        <v>46.35920184033548</v>
      </c>
      <c r="AU213" s="27"/>
    </row>
    <row r="214" spans="1:48" ht="15" hidden="1" customHeight="1">
      <c r="A214" s="197" t="s">
        <v>177</v>
      </c>
      <c r="B214" s="180"/>
      <c r="C214" s="181" t="s">
        <v>32</v>
      </c>
      <c r="D214" s="182">
        <v>1728126</v>
      </c>
      <c r="E214" s="182">
        <v>727266</v>
      </c>
      <c r="F214" s="182">
        <v>1575828</v>
      </c>
      <c r="G214" s="182">
        <v>15494710</v>
      </c>
      <c r="H214" s="183">
        <v>68633656.530000001</v>
      </c>
      <c r="I214" s="183">
        <v>89600961.439999998</v>
      </c>
      <c r="J214" s="182">
        <v>17432349</v>
      </c>
      <c r="K214" s="182">
        <v>2230868</v>
      </c>
      <c r="L214" s="182">
        <v>11881977</v>
      </c>
      <c r="M214" s="182">
        <v>3219532</v>
      </c>
      <c r="N214" s="182">
        <v>497130</v>
      </c>
      <c r="O214" s="182">
        <v>2452328</v>
      </c>
      <c r="P214" s="182">
        <v>910079</v>
      </c>
      <c r="Q214" s="182">
        <v>1096322</v>
      </c>
      <c r="R214" s="182">
        <v>59994</v>
      </c>
      <c r="S214" s="182">
        <v>444640</v>
      </c>
      <c r="T214" s="184">
        <f>H214/D214</f>
        <v>39.715655299439973</v>
      </c>
      <c r="U214" s="184">
        <f>I214/D214</f>
        <v>51.848627611644055</v>
      </c>
      <c r="V214" s="185">
        <f>J214/D214</f>
        <v>10.087429388829287</v>
      </c>
      <c r="W214" s="185">
        <f>K214/D214</f>
        <v>1.2909174446770664</v>
      </c>
      <c r="X214" s="185">
        <f>L214/D214</f>
        <v>6.8756427482718276</v>
      </c>
      <c r="Y214" s="185">
        <f>M214/D214</f>
        <v>1.8630192474391334</v>
      </c>
      <c r="Z214" s="185">
        <f>O214/D214</f>
        <v>1.4190678226008984</v>
      </c>
      <c r="AA214" s="185">
        <f>P214/D214</f>
        <v>0.52662768802737758</v>
      </c>
      <c r="AB214" s="185">
        <f>Q214/D214</f>
        <v>0.6343993435663835</v>
      </c>
      <c r="AC214" s="185">
        <f>R214/D214</f>
        <v>3.4716218609059754E-2</v>
      </c>
      <c r="AD214" s="185">
        <f>F214/D214</f>
        <v>0.9118710094055642</v>
      </c>
      <c r="AE214" s="184">
        <f t="shared" si="86"/>
        <v>94.372150671143714</v>
      </c>
      <c r="AF214" s="184">
        <f t="shared" si="87"/>
        <v>123.20246160276982</v>
      </c>
      <c r="AG214" s="186">
        <f>G214/D214</f>
        <v>8.9661922799610672</v>
      </c>
      <c r="AH214" s="187"/>
      <c r="AI214" s="188">
        <f>(T214-T215)*D214</f>
        <v>335346.22812753147</v>
      </c>
      <c r="AJ214" s="189">
        <f>(T214-T215)/T215</f>
        <v>4.9100223218602468E-3</v>
      </c>
      <c r="AK214" s="188">
        <f>(AE214-AE215)*E214</f>
        <v>2676.3588214914175</v>
      </c>
      <c r="AL214" s="189">
        <f>(AE214-AE215)/AE215</f>
        <v>3.8996365997047946E-5</v>
      </c>
      <c r="AM214" s="187"/>
      <c r="AN214" s="188">
        <f>(U214-U215)*D214</f>
        <v>425424.73640892777</v>
      </c>
      <c r="AO214" s="189">
        <f>(U214-U215)/U215</f>
        <v>4.7706439695786671E-3</v>
      </c>
      <c r="AP214" s="188">
        <f>(AF214-AF215)*E214</f>
        <v>-8934.6790635612087</v>
      </c>
      <c r="AQ214" s="189">
        <f>(AF214-AF215)/AF215</f>
        <v>-9.9706387916015564E-5</v>
      </c>
      <c r="AR214" s="208">
        <f>AD214/AD215-1</f>
        <v>4.0523662903255708E-3</v>
      </c>
      <c r="AS214" s="190">
        <v>44.223767070000001</v>
      </c>
      <c r="AT214" s="190">
        <f>H214/D214/6*7</f>
        <v>46.334931182679973</v>
      </c>
      <c r="AU214" s="27"/>
    </row>
    <row r="215" spans="1:48" ht="15" hidden="1" customHeight="1">
      <c r="A215" s="197" t="s">
        <v>177</v>
      </c>
      <c r="B215" s="73"/>
      <c r="C215" s="26" t="s">
        <v>33</v>
      </c>
      <c r="D215" s="28">
        <v>577131</v>
      </c>
      <c r="E215" s="28">
        <v>241703</v>
      </c>
      <c r="F215" s="28">
        <v>524145</v>
      </c>
      <c r="G215" s="28">
        <v>5154707</v>
      </c>
      <c r="H215" s="29">
        <v>22809142.460000001</v>
      </c>
      <c r="I215" s="29">
        <v>29781373.969999999</v>
      </c>
      <c r="J215" s="28">
        <v>5804517</v>
      </c>
      <c r="K215" s="28">
        <v>729159</v>
      </c>
      <c r="L215" s="28">
        <v>3961595</v>
      </c>
      <c r="M215" s="28">
        <v>1080624</v>
      </c>
      <c r="N215" s="28">
        <v>164501</v>
      </c>
      <c r="O215" s="28">
        <v>815669</v>
      </c>
      <c r="P215" s="28">
        <v>303500</v>
      </c>
      <c r="Q215" s="28">
        <v>364267</v>
      </c>
      <c r="R215" s="28">
        <v>20339</v>
      </c>
      <c r="S215" s="28">
        <v>147449</v>
      </c>
      <c r="T215" s="176">
        <f>H215/D215</f>
        <v>39.521603344821195</v>
      </c>
      <c r="U215" s="176">
        <f>I215/D215</f>
        <v>51.602450691437468</v>
      </c>
      <c r="V215" s="162">
        <f>J215/D215</f>
        <v>10.057538063281994</v>
      </c>
      <c r="W215" s="162">
        <f>K215/D215</f>
        <v>1.2634202633370932</v>
      </c>
      <c r="X215" s="162">
        <f>L215/D215</f>
        <v>6.8642907762708987</v>
      </c>
      <c r="Y215" s="162">
        <f>M215/D215</f>
        <v>1.872406784594832</v>
      </c>
      <c r="Z215" s="162">
        <f>O215/D215</f>
        <v>1.4133169072532925</v>
      </c>
      <c r="AA215" s="162">
        <f>P215/D215</f>
        <v>0.52587714054521417</v>
      </c>
      <c r="AB215" s="162">
        <f>Q215/D215</f>
        <v>0.63116866014821593</v>
      </c>
      <c r="AC215" s="162">
        <f>R215/D215</f>
        <v>3.5241565606422109E-2</v>
      </c>
      <c r="AD215" s="166">
        <f>F215/D215</f>
        <v>0.90819068807601744</v>
      </c>
      <c r="AE215" s="176">
        <f t="shared" si="86"/>
        <v>94.36847064372391</v>
      </c>
      <c r="AF215" s="176">
        <f t="shared" si="87"/>
        <v>123.21474690012121</v>
      </c>
      <c r="AG215" s="104">
        <f>G215/D215</f>
        <v>8.9316065156784159</v>
      </c>
      <c r="AH215" s="105"/>
      <c r="AI215" s="106"/>
      <c r="AJ215" s="106"/>
      <c r="AK215" s="106"/>
      <c r="AL215" s="106"/>
      <c r="AM215" s="105"/>
      <c r="AN215" s="106"/>
      <c r="AO215" s="106"/>
      <c r="AP215" s="106"/>
      <c r="AQ215" s="106"/>
      <c r="AR215" s="209"/>
      <c r="AS215" s="83">
        <v>44.091030320000002</v>
      </c>
      <c r="AT215" s="83">
        <f>H215/D215/6*7</f>
        <v>46.108537235624723</v>
      </c>
      <c r="AU215" s="27"/>
    </row>
    <row r="216" spans="1:48" ht="15" hidden="1" customHeight="1">
      <c r="A216" s="197" t="s">
        <v>177</v>
      </c>
      <c r="B216" s="17"/>
      <c r="C216" s="17"/>
      <c r="D216" s="18"/>
      <c r="E216" s="18"/>
      <c r="F216" s="18"/>
      <c r="G216" s="18"/>
      <c r="H216" s="17"/>
      <c r="I216" s="17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88"/>
      <c r="AS216" s="84"/>
      <c r="AT216" s="84"/>
    </row>
    <row r="217" spans="1:48" ht="15" hidden="1" customHeight="1">
      <c r="A217" s="197" t="s">
        <v>177</v>
      </c>
      <c r="B217" s="74" t="s">
        <v>110</v>
      </c>
      <c r="C217" s="1"/>
      <c r="D217" s="2">
        <f>SUM(D212:D214)</f>
        <v>5185289</v>
      </c>
      <c r="E217" s="2">
        <f>SUM(E212)</f>
        <v>725698</v>
      </c>
      <c r="F217" s="2"/>
      <c r="G217" s="2"/>
      <c r="H217" s="3"/>
      <c r="I217" s="3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7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8"/>
      <c r="AE217" s="178"/>
      <c r="AF217" s="177"/>
      <c r="AG217" s="30"/>
      <c r="AH217" s="210"/>
      <c r="AI217" s="3">
        <f>SUMIF(AI202:AI211,"&lt;&gt;#DIV/0!")</f>
        <v>749865.16283211298</v>
      </c>
      <c r="AJ217" s="30"/>
      <c r="AK217" s="3">
        <f>SUMIF(AK202:AK211,"&lt;&gt;#DIV/0!")</f>
        <v>168358.74414587562</v>
      </c>
      <c r="AL217" s="1"/>
      <c r="AM217" s="1"/>
      <c r="AN217" s="3">
        <f>SUMIF(AN202:AN211, "&lt;&gt;#DIV/0!")</f>
        <v>888823.68587474793</v>
      </c>
      <c r="AO217" s="1"/>
      <c r="AP217" s="3">
        <f>SUMIF(AP202:AP211, "&lt;&gt;#DIV/0!")</f>
        <v>129895.58556268101</v>
      </c>
      <c r="AQ217" s="1"/>
      <c r="AR217" s="211"/>
      <c r="AS217" s="85"/>
      <c r="AT217" s="85"/>
      <c r="AU217" s="11"/>
    </row>
    <row r="218" spans="1:48" ht="15" hidden="1" customHeight="1">
      <c r="A218" s="197" t="s">
        <v>177</v>
      </c>
    </row>
    <row r="219" spans="1:48" ht="15" hidden="1" customHeight="1">
      <c r="A219" s="197" t="s">
        <v>177</v>
      </c>
    </row>
    <row r="220" spans="1:48" ht="15" customHeight="1">
      <c r="A220" s="197" t="s">
        <v>178</v>
      </c>
      <c r="B220" s="55" t="s">
        <v>113</v>
      </c>
      <c r="C220" s="19"/>
      <c r="D220" s="47"/>
      <c r="E220" s="47"/>
      <c r="F220" s="47"/>
      <c r="G220" s="47"/>
      <c r="H220" s="60"/>
      <c r="I220" s="59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59"/>
      <c r="AI220" s="249" t="s">
        <v>115</v>
      </c>
      <c r="AJ220" s="250"/>
      <c r="AK220" s="250"/>
      <c r="AL220" s="250"/>
      <c r="AM220" s="250"/>
      <c r="AN220" s="250"/>
      <c r="AO220" s="251"/>
      <c r="AP220" s="56"/>
      <c r="AQ220" s="56"/>
      <c r="AS220" s="77"/>
      <c r="AT220" s="77"/>
    </row>
    <row r="221" spans="1:48" ht="43.5">
      <c r="A221" s="197" t="s">
        <v>178</v>
      </c>
      <c r="B221" s="57" t="s">
        <v>178</v>
      </c>
      <c r="C221" s="57" t="s">
        <v>116</v>
      </c>
      <c r="D221" s="51" t="s">
        <v>117</v>
      </c>
      <c r="E221" s="51" t="s">
        <v>118</v>
      </c>
      <c r="F221" s="51" t="s">
        <v>119</v>
      </c>
      <c r="G221" s="51" t="s">
        <v>120</v>
      </c>
      <c r="H221" s="50" t="s">
        <v>121</v>
      </c>
      <c r="I221" s="50" t="s">
        <v>122</v>
      </c>
      <c r="J221" s="51" t="s">
        <v>123</v>
      </c>
      <c r="K221" s="51" t="s">
        <v>124</v>
      </c>
      <c r="L221" s="51" t="s">
        <v>125</v>
      </c>
      <c r="M221" s="51" t="s">
        <v>126</v>
      </c>
      <c r="N221" s="51" t="s">
        <v>127</v>
      </c>
      <c r="O221" s="51" t="s">
        <v>128</v>
      </c>
      <c r="P221" s="51" t="s">
        <v>129</v>
      </c>
      <c r="Q221" s="51" t="s">
        <v>130</v>
      </c>
      <c r="R221" s="51" t="s">
        <v>131</v>
      </c>
      <c r="S221" s="51" t="s">
        <v>132</v>
      </c>
      <c r="T221" s="51" t="s">
        <v>133</v>
      </c>
      <c r="U221" s="51" t="s">
        <v>134</v>
      </c>
      <c r="V221" s="51" t="s">
        <v>135</v>
      </c>
      <c r="W221" s="51" t="s">
        <v>136</v>
      </c>
      <c r="X221" s="51" t="s">
        <v>137</v>
      </c>
      <c r="Y221" s="51" t="s">
        <v>138</v>
      </c>
      <c r="Z221" s="51" t="s">
        <v>139</v>
      </c>
      <c r="AA221" s="51" t="s">
        <v>140</v>
      </c>
      <c r="AB221" s="51" t="s">
        <v>141</v>
      </c>
      <c r="AC221" s="51" t="s">
        <v>142</v>
      </c>
      <c r="AD221" s="51" t="s">
        <v>143</v>
      </c>
      <c r="AE221" s="51" t="s">
        <v>144</v>
      </c>
      <c r="AF221" s="51" t="s">
        <v>145</v>
      </c>
      <c r="AG221" s="51" t="s">
        <v>146</v>
      </c>
      <c r="AH221" s="6"/>
      <c r="AI221" s="51" t="s">
        <v>147</v>
      </c>
      <c r="AJ221" s="51" t="s">
        <v>148</v>
      </c>
      <c r="AK221" s="51" t="s">
        <v>149</v>
      </c>
      <c r="AL221" s="51" t="s">
        <v>150</v>
      </c>
      <c r="AM221" s="13"/>
      <c r="AN221" s="51" t="s">
        <v>151</v>
      </c>
      <c r="AO221" s="51" t="s">
        <v>152</v>
      </c>
      <c r="AP221" s="51" t="s">
        <v>153</v>
      </c>
      <c r="AQ221" s="51" t="s">
        <v>154</v>
      </c>
      <c r="AR221" s="51" t="s">
        <v>155</v>
      </c>
      <c r="AS221" s="75" t="s">
        <v>156</v>
      </c>
      <c r="AT221" s="75" t="s">
        <v>157</v>
      </c>
      <c r="AU221" s="6"/>
    </row>
    <row r="222" spans="1:48" ht="15" customHeight="1">
      <c r="A222" s="197" t="s">
        <v>178</v>
      </c>
      <c r="B222" s="89" t="s">
        <v>179</v>
      </c>
      <c r="C222" s="48" t="s">
        <v>30</v>
      </c>
      <c r="D222" s="61">
        <v>1158861</v>
      </c>
      <c r="E222" s="61">
        <v>302979</v>
      </c>
      <c r="F222" s="61">
        <v>512558</v>
      </c>
      <c r="G222" s="61">
        <v>4435897</v>
      </c>
      <c r="H222" s="62">
        <v>21631693.629999999</v>
      </c>
      <c r="I222" s="62">
        <v>26622755.510000002</v>
      </c>
      <c r="J222" s="122">
        <v>1713203</v>
      </c>
      <c r="K222" s="122">
        <v>175542</v>
      </c>
      <c r="L222" s="122">
        <v>1267006</v>
      </c>
      <c r="M222" s="122">
        <v>258805</v>
      </c>
      <c r="N222" s="122">
        <v>122103</v>
      </c>
      <c r="O222" s="122">
        <v>273478</v>
      </c>
      <c r="P222" s="122">
        <v>41674</v>
      </c>
      <c r="Q222" s="122">
        <v>138000</v>
      </c>
      <c r="R222" s="122">
        <v>5734</v>
      </c>
      <c r="S222" s="122">
        <v>101868</v>
      </c>
      <c r="T222" s="172">
        <f>H222/D222</f>
        <v>18.666340165041362</v>
      </c>
      <c r="U222" s="172">
        <f>I222/D222</f>
        <v>22.973208616046275</v>
      </c>
      <c r="V222" s="125">
        <f>J222/D222</f>
        <v>1.4783507254105539</v>
      </c>
      <c r="W222" s="125">
        <f>K222/D222</f>
        <v>0.15147804611597077</v>
      </c>
      <c r="X222" s="125">
        <f>L222/D222</f>
        <v>1.0933200789395794</v>
      </c>
      <c r="Y222" s="125">
        <f>M222/D222</f>
        <v>0.2233270426737978</v>
      </c>
      <c r="Z222" s="125">
        <f>O222/D222</f>
        <v>0.2359886129570328</v>
      </c>
      <c r="AA222" s="125">
        <f>P222/D222</f>
        <v>3.5961172219964255E-2</v>
      </c>
      <c r="AB222" s="125">
        <f>Q222/D222</f>
        <v>0.11908244388239832</v>
      </c>
      <c r="AC222" s="125">
        <f>R222/D222</f>
        <v>4.947961834939652E-3</v>
      </c>
      <c r="AD222" s="125">
        <f>F222/D222</f>
        <v>0.4422946324019878</v>
      </c>
      <c r="AE222" s="172">
        <f>H222/E222</f>
        <v>71.396676436320661</v>
      </c>
      <c r="AF222" s="172">
        <f>I222/E222</f>
        <v>87.869969568848006</v>
      </c>
      <c r="AG222" s="63">
        <f>G222/D222</f>
        <v>3.8278076490623119</v>
      </c>
      <c r="AH222" s="107"/>
      <c r="AI222" s="64">
        <f>(T222-T225)*D222</f>
        <v>-35878.957866545192</v>
      </c>
      <c r="AJ222" s="65">
        <f>(T222-T225)/T225</f>
        <v>-1.6558826661846179E-3</v>
      </c>
      <c r="AK222" s="64">
        <f>(AE222-AE225)*E222</f>
        <v>10593.775906085444</v>
      </c>
      <c r="AL222" s="65">
        <f>(AE222-AE225)/AE225</f>
        <v>4.8997395958464774E-4</v>
      </c>
      <c r="AM222" s="108"/>
      <c r="AN222" s="64">
        <f>(U222-U225)*D222</f>
        <v>-58799.357998370564</v>
      </c>
      <c r="AO222" s="65">
        <f>(U222-U225)/U225</f>
        <v>-2.2037455571561914E-3</v>
      </c>
      <c r="AP222" s="64">
        <f>(AF222-AF225)*E222</f>
        <v>-1572.6063171664016</v>
      </c>
      <c r="AQ222" s="65">
        <f>(AF222-AF225)/AF225</f>
        <v>-5.9066516544415761E-5</v>
      </c>
      <c r="AR222" s="203">
        <f>AD222/AD225-1</f>
        <v>3.6430943316334563E-4</v>
      </c>
      <c r="AS222" s="78">
        <v>20.265770029999999</v>
      </c>
      <c r="AT222" s="80">
        <f>H222/D222/6*7</f>
        <v>21.777396859214925</v>
      </c>
      <c r="AU222" s="17"/>
      <c r="AV222" s="17"/>
    </row>
    <row r="223" spans="1:48">
      <c r="A223" s="197" t="s">
        <v>178</v>
      </c>
      <c r="B223" s="52"/>
      <c r="C223" s="53" t="s">
        <v>31</v>
      </c>
      <c r="D223" s="70">
        <v>1159573</v>
      </c>
      <c r="E223" s="70">
        <v>304353</v>
      </c>
      <c r="F223" s="70">
        <v>514891</v>
      </c>
      <c r="G223" s="70">
        <v>4477784</v>
      </c>
      <c r="H223" s="71">
        <v>21795313.18</v>
      </c>
      <c r="I223" s="71">
        <v>26828197.370000001</v>
      </c>
      <c r="J223" s="122">
        <v>1775774</v>
      </c>
      <c r="K223" s="122">
        <v>202710</v>
      </c>
      <c r="L223" s="122">
        <v>1294837</v>
      </c>
      <c r="M223" s="122">
        <v>266649</v>
      </c>
      <c r="N223" s="122">
        <v>124239</v>
      </c>
      <c r="O223" s="122">
        <v>274178</v>
      </c>
      <c r="P223" s="122">
        <v>42355</v>
      </c>
      <c r="Q223" s="122">
        <v>138042</v>
      </c>
      <c r="R223" s="122">
        <v>5900</v>
      </c>
      <c r="S223" s="122">
        <v>102592</v>
      </c>
      <c r="T223" s="172">
        <f>H223/D223</f>
        <v>18.795981951977151</v>
      </c>
      <c r="U223" s="173">
        <f>I223/D223</f>
        <v>23.13627289528128</v>
      </c>
      <c r="V223" s="125">
        <f>J223/D223</f>
        <v>1.5314033700336245</v>
      </c>
      <c r="W223" s="125">
        <f>K223/D223</f>
        <v>0.17481434976495658</v>
      </c>
      <c r="X223" s="125">
        <f>L223/D223</f>
        <v>1.1166498357585077</v>
      </c>
      <c r="Y223" s="125">
        <f>M223/D223</f>
        <v>0.22995447462126145</v>
      </c>
      <c r="Z223" s="125">
        <f>O223/D223</f>
        <v>0.23644738192420831</v>
      </c>
      <c r="AA223" s="125">
        <f>P223/D223</f>
        <v>3.6526376519632656E-2</v>
      </c>
      <c r="AB223" s="125">
        <f>Q223/D223</f>
        <v>0.11904554521362605</v>
      </c>
      <c r="AC223" s="125">
        <f>R223/D223</f>
        <v>5.088079836284563E-3</v>
      </c>
      <c r="AD223" s="164">
        <f>F223/D223</f>
        <v>0.444035002539728</v>
      </c>
      <c r="AE223" s="173">
        <f t="shared" ref="AE223" si="88">H223/E223</f>
        <v>71.611954473916796</v>
      </c>
      <c r="AF223" s="173">
        <f t="shared" ref="AF223" si="89">I223/E223</f>
        <v>88.148292837593189</v>
      </c>
      <c r="AG223" s="69">
        <f>G223/D223</f>
        <v>3.8615800816334978</v>
      </c>
      <c r="AH223" s="32"/>
      <c r="AI223" s="64">
        <f>(T223-T225)*D223</f>
        <v>114428.11403421983</v>
      </c>
      <c r="AJ223" s="65">
        <f>(T223-T225)/T225</f>
        <v>5.2778340776247551E-3</v>
      </c>
      <c r="AK223" s="64">
        <f>(AE223-AE225)*E223</f>
        <v>76162.334914879262</v>
      </c>
      <c r="AL223" s="65">
        <f>(AE223-AE225)/AE225</f>
        <v>3.5066902687917118E-3</v>
      </c>
      <c r="AM223" s="24"/>
      <c r="AN223" s="64">
        <f>(U223-U225)*D223</f>
        <v>130249.45135447023</v>
      </c>
      <c r="AO223" s="65">
        <f>(U223-U225)/U225</f>
        <v>4.8786315619226139E-3</v>
      </c>
      <c r="AP223" s="64">
        <f>(AF223-AF225)*E223</f>
        <v>83128.783776272918</v>
      </c>
      <c r="AQ223" s="65">
        <f>(AF223-AF225)/AF225</f>
        <v>3.1081910860790321E-3</v>
      </c>
      <c r="AR223" s="203">
        <f>AD223/AD225-1</f>
        <v>4.3006090023975929E-3</v>
      </c>
      <c r="AS223" s="80">
        <v>20.341041570000002</v>
      </c>
      <c r="AT223" s="80">
        <f>H223/D223/6*7</f>
        <v>21.928645610640011</v>
      </c>
    </row>
    <row r="224" spans="1:48" ht="15" customHeight="1">
      <c r="A224" s="197" t="s">
        <v>178</v>
      </c>
      <c r="B224" s="52"/>
      <c r="C224" s="53" t="s">
        <v>32</v>
      </c>
      <c r="D224" s="70">
        <v>1158294</v>
      </c>
      <c r="E224" s="70">
        <v>304423</v>
      </c>
      <c r="F224" s="70">
        <v>513340</v>
      </c>
      <c r="G224" s="70">
        <v>4453496</v>
      </c>
      <c r="H224" s="71">
        <v>21723170.989999998</v>
      </c>
      <c r="I224" s="71">
        <v>26762693.32</v>
      </c>
      <c r="J224" s="122">
        <v>1726354</v>
      </c>
      <c r="K224" s="122">
        <v>198887</v>
      </c>
      <c r="L224" s="122">
        <v>1258726</v>
      </c>
      <c r="M224" s="122">
        <v>257302</v>
      </c>
      <c r="N224" s="122">
        <v>123993</v>
      </c>
      <c r="O224" s="122">
        <v>272488</v>
      </c>
      <c r="P224" s="122">
        <v>41962</v>
      </c>
      <c r="Q224" s="122">
        <v>136804</v>
      </c>
      <c r="R224" s="122">
        <v>5591</v>
      </c>
      <c r="S224" s="122">
        <v>102451</v>
      </c>
      <c r="T224" s="172">
        <f>H224/D224</f>
        <v>18.754453523889442</v>
      </c>
      <c r="U224" s="173">
        <f>I224/D224</f>
        <v>23.105268023489717</v>
      </c>
      <c r="V224" s="125">
        <f>J224/D224</f>
        <v>1.4904281641793879</v>
      </c>
      <c r="W224" s="125">
        <f>K224/D224</f>
        <v>0.17170683781492435</v>
      </c>
      <c r="X224" s="125">
        <f>L224/D224</f>
        <v>1.0867068291815376</v>
      </c>
      <c r="Y224" s="125">
        <f>M224/D224</f>
        <v>0.22213876615090813</v>
      </c>
      <c r="Z224" s="125">
        <f>O224/D224</f>
        <v>0.23524942717479327</v>
      </c>
      <c r="AA224" s="125">
        <f>P224/D224</f>
        <v>3.6227417218771749E-2</v>
      </c>
      <c r="AB224" s="125">
        <f>Q224/D224</f>
        <v>0.11810818324190576</v>
      </c>
      <c r="AC224" s="125">
        <f>R224/D224</f>
        <v>4.8269264970724184E-3</v>
      </c>
      <c r="AD224" s="164">
        <f>F224/D224</f>
        <v>0.44318627222449569</v>
      </c>
      <c r="AE224" s="173">
        <f t="shared" ref="AE224:AE225" si="90">H224/E224</f>
        <v>71.358507701454883</v>
      </c>
      <c r="AF224" s="173">
        <f t="shared" ref="AF224:AF225" si="91">I224/E224</f>
        <v>87.912849291939182</v>
      </c>
      <c r="AG224" s="69">
        <f>G224/D224</f>
        <v>3.84487530799607</v>
      </c>
      <c r="AH224" s="32"/>
      <c r="AI224" s="64">
        <f>(T224-T225)*D224</f>
        <v>66199.771631021649</v>
      </c>
      <c r="AJ224" s="65">
        <f>(T224-T225)/T225</f>
        <v>3.0567419129629925E-3</v>
      </c>
      <c r="AK224" s="64">
        <f>(AE224-AE225)*E224</f>
        <v>-975.17485905303408</v>
      </c>
      <c r="AL224" s="65">
        <f>(AE224-AE225)/AE225</f>
        <v>-4.4888984434770349E-5</v>
      </c>
      <c r="AM224" s="24"/>
      <c r="AN224" s="64">
        <f>(U224-U225)*D224</f>
        <v>94193.030255752266</v>
      </c>
      <c r="AO224" s="65">
        <f>(U224-U225)/U225</f>
        <v>3.5319957715048396E-3</v>
      </c>
      <c r="AP224" s="64">
        <f>(AF224-AF225)*E224</f>
        <v>11473.47257288356</v>
      </c>
      <c r="AQ224" s="65">
        <f>(AF224-AF225)/AF225</f>
        <v>4.288953041514126E-4</v>
      </c>
      <c r="AR224" s="203">
        <f>AD224/AD225-1</f>
        <v>2.3809847214484314E-3</v>
      </c>
      <c r="AS224" s="80">
        <v>20.314119890000001</v>
      </c>
      <c r="AT224" s="80">
        <f>H224/D224/6*7</f>
        <v>21.880195777871016</v>
      </c>
    </row>
    <row r="225" spans="1:47" ht="15" customHeight="1">
      <c r="A225" s="197" t="s">
        <v>178</v>
      </c>
      <c r="B225" s="90"/>
      <c r="C225" s="49" t="s">
        <v>33</v>
      </c>
      <c r="D225" s="66">
        <v>387634</v>
      </c>
      <c r="E225" s="66">
        <v>101563</v>
      </c>
      <c r="F225" s="66">
        <v>171386</v>
      </c>
      <c r="G225" s="66">
        <v>1489887</v>
      </c>
      <c r="H225" s="67">
        <v>7247709.46</v>
      </c>
      <c r="I225" s="67">
        <v>8924864.8800000008</v>
      </c>
      <c r="J225" s="132">
        <v>581574</v>
      </c>
      <c r="K225" s="132">
        <v>63911</v>
      </c>
      <c r="L225" s="132">
        <v>425811</v>
      </c>
      <c r="M225" s="132">
        <v>87990</v>
      </c>
      <c r="N225" s="132">
        <v>40903</v>
      </c>
      <c r="O225" s="132">
        <v>90339</v>
      </c>
      <c r="P225" s="132">
        <v>13695</v>
      </c>
      <c r="Q225" s="132">
        <v>45602</v>
      </c>
      <c r="R225" s="132">
        <v>1912</v>
      </c>
      <c r="S225" s="132">
        <v>34074</v>
      </c>
      <c r="T225" s="174">
        <f>H225/D225</f>
        <v>18.697300701176882</v>
      </c>
      <c r="U225" s="174">
        <f>I225/D225</f>
        <v>23.023947538141652</v>
      </c>
      <c r="V225" s="135">
        <f>J225/D225</f>
        <v>1.5003173096271225</v>
      </c>
      <c r="W225" s="135">
        <f>K225/D225</f>
        <v>0.16487459820345995</v>
      </c>
      <c r="X225" s="135">
        <f>L225/D225</f>
        <v>1.0984872328020763</v>
      </c>
      <c r="Y225" s="135">
        <f>M225/D225</f>
        <v>0.2269924722805533</v>
      </c>
      <c r="Z225" s="135">
        <f>O225/D225</f>
        <v>0.23305231223267309</v>
      </c>
      <c r="AA225" s="135">
        <f>P225/D225</f>
        <v>3.5329718239370131E-2</v>
      </c>
      <c r="AB225" s="135">
        <f>Q225/D225</f>
        <v>0.11764189931739734</v>
      </c>
      <c r="AC225" s="135">
        <f>R225/D225</f>
        <v>4.9324878622618246E-3</v>
      </c>
      <c r="AD225" s="135">
        <f>F225/D225</f>
        <v>0.44213355897573486</v>
      </c>
      <c r="AE225" s="174">
        <f t="shared" si="90"/>
        <v>71.361711056191723</v>
      </c>
      <c r="AF225" s="174">
        <f t="shared" si="91"/>
        <v>87.875160048442851</v>
      </c>
      <c r="AG225" s="68">
        <f>G225/D225</f>
        <v>3.8435405562979512</v>
      </c>
      <c r="AH225" s="8"/>
      <c r="AI225" s="49"/>
      <c r="AJ225" s="49"/>
      <c r="AK225" s="49"/>
      <c r="AL225" s="49"/>
      <c r="AN225" s="49"/>
      <c r="AO225" s="49"/>
      <c r="AP225" s="49"/>
      <c r="AQ225" s="49"/>
      <c r="AR225" s="204"/>
      <c r="AS225" s="79">
        <v>20.268887589999999</v>
      </c>
      <c r="AT225" s="79">
        <f>H225/D225/6*7</f>
        <v>21.813517484706363</v>
      </c>
    </row>
    <row r="226" spans="1:47" ht="15" customHeight="1">
      <c r="A226" s="197" t="s">
        <v>178</v>
      </c>
      <c r="B226" s="58"/>
      <c r="D226" s="9"/>
      <c r="E226" s="9"/>
      <c r="F226" s="9"/>
      <c r="G226" s="9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V226" s="118"/>
      <c r="W226" s="118"/>
      <c r="X226" s="118"/>
      <c r="Y226" s="118"/>
      <c r="Z226" s="118"/>
      <c r="AA226" s="118"/>
      <c r="AB226" s="118"/>
      <c r="AC226" s="118"/>
      <c r="AD226" s="168"/>
      <c r="AE226" s="173"/>
      <c r="AG226" s="72"/>
      <c r="AR226" s="9"/>
      <c r="AS226" s="81"/>
      <c r="AT226" s="103"/>
    </row>
    <row r="227" spans="1:47" ht="15" customHeight="1">
      <c r="A227" s="197" t="s">
        <v>178</v>
      </c>
      <c r="B227" s="90" t="s">
        <v>180</v>
      </c>
      <c r="C227" s="53" t="s">
        <v>30</v>
      </c>
      <c r="D227" s="70">
        <v>569523</v>
      </c>
      <c r="E227" s="70">
        <v>422719</v>
      </c>
      <c r="F227" s="70">
        <v>1062436</v>
      </c>
      <c r="G227" s="70">
        <v>11052439</v>
      </c>
      <c r="H227" s="71">
        <v>46950100.469999999</v>
      </c>
      <c r="I227" s="71">
        <v>62923108.57</v>
      </c>
      <c r="J227" s="122">
        <v>15623411</v>
      </c>
      <c r="K227" s="122">
        <v>1934220</v>
      </c>
      <c r="L227" s="122">
        <v>10636885</v>
      </c>
      <c r="M227" s="122">
        <v>2964304</v>
      </c>
      <c r="N227" s="122">
        <v>372317</v>
      </c>
      <c r="O227" s="122">
        <v>2197615</v>
      </c>
      <c r="P227" s="122">
        <v>884482</v>
      </c>
      <c r="Q227" s="122">
        <v>961801</v>
      </c>
      <c r="R227" s="122">
        <v>54572</v>
      </c>
      <c r="S227" s="122">
        <v>342297</v>
      </c>
      <c r="T227" s="173">
        <f>H227/D227</f>
        <v>82.437584557603472</v>
      </c>
      <c r="U227" s="173">
        <f>I227/D227</f>
        <v>110.4838761033356</v>
      </c>
      <c r="V227" s="125">
        <f>J227/D227</f>
        <v>27.432449611341422</v>
      </c>
      <c r="W227" s="125">
        <f>K227/D227</f>
        <v>3.3962105130082545</v>
      </c>
      <c r="X227" s="125">
        <f>L227/D227</f>
        <v>18.676831313221765</v>
      </c>
      <c r="Y227" s="125">
        <f>M227/D227</f>
        <v>5.2048890036047712</v>
      </c>
      <c r="Z227" s="125">
        <f>O227/D227</f>
        <v>3.8586940299162631</v>
      </c>
      <c r="AA227" s="125">
        <f>P227/D227</f>
        <v>1.5530224415870826</v>
      </c>
      <c r="AB227" s="125">
        <f>Q227/D227</f>
        <v>1.6887834205115508</v>
      </c>
      <c r="AC227" s="125">
        <f>R227/D227</f>
        <v>9.582053753755336E-2</v>
      </c>
      <c r="AD227" s="164">
        <f>F227/D227</f>
        <v>1.8654839225105921</v>
      </c>
      <c r="AE227" s="173">
        <f t="shared" ref="AE227:AE230" si="92">H227/E227</f>
        <v>111.06692736782591</v>
      </c>
      <c r="AF227" s="173">
        <f t="shared" ref="AF227:AF230" si="93">I227/E227</f>
        <v>148.8532774017728</v>
      </c>
      <c r="AG227" s="69">
        <f>G227/D227</f>
        <v>19.406484022594345</v>
      </c>
      <c r="AH227" s="32"/>
      <c r="AI227" s="64">
        <f>(T227-T230)*D227</f>
        <v>181053.96024522814</v>
      </c>
      <c r="AJ227" s="65">
        <f>(T227-T230)/T230</f>
        <v>3.8712347964473706E-3</v>
      </c>
      <c r="AK227" s="64">
        <f>(AE227-AE230)*E227</f>
        <v>10515.795196234574</v>
      </c>
      <c r="AL227" s="65">
        <f>(AE227-AE230)/AE230</f>
        <v>2.2402829656648505E-4</v>
      </c>
      <c r="AM227" s="24"/>
      <c r="AN227" s="64">
        <f>(U227-U230)*D227</f>
        <v>239996.82435722006</v>
      </c>
      <c r="AO227" s="65">
        <f>(U227-U230)/U230</f>
        <v>3.8287318174484641E-3</v>
      </c>
      <c r="AP227" s="64">
        <f>(AF227-AF230)*E227</f>
        <v>11429.77725196372</v>
      </c>
      <c r="AQ227" s="65">
        <f>(AF227-AF230)/AF230</f>
        <v>1.8167973691525865E-4</v>
      </c>
      <c r="AR227" s="203">
        <f>AD227/AD230-1</f>
        <v>2.1108089772043925E-3</v>
      </c>
      <c r="AS227" s="80">
        <v>92.92920934</v>
      </c>
      <c r="AT227" s="80">
        <f>H227/D227/6*7</f>
        <v>96.177181983870724</v>
      </c>
    </row>
    <row r="228" spans="1:47">
      <c r="A228" s="197" t="s">
        <v>178</v>
      </c>
      <c r="B228" s="52"/>
      <c r="C228" s="53" t="s">
        <v>31</v>
      </c>
      <c r="D228" s="70">
        <v>569206</v>
      </c>
      <c r="E228" s="70">
        <v>422301</v>
      </c>
      <c r="F228" s="70">
        <v>1060744</v>
      </c>
      <c r="G228" s="70">
        <v>11026774</v>
      </c>
      <c r="H228" s="71">
        <v>46900242.189999998</v>
      </c>
      <c r="I228" s="71">
        <v>62790758.890000001</v>
      </c>
      <c r="J228" s="122">
        <v>15682423</v>
      </c>
      <c r="K228" s="122">
        <v>2032211</v>
      </c>
      <c r="L228" s="122">
        <v>10616075</v>
      </c>
      <c r="M228" s="122">
        <v>2945983</v>
      </c>
      <c r="N228" s="122">
        <v>373118</v>
      </c>
      <c r="O228" s="122">
        <v>2179618</v>
      </c>
      <c r="P228" s="122">
        <v>869636</v>
      </c>
      <c r="Q228" s="122">
        <v>957917</v>
      </c>
      <c r="R228" s="122">
        <v>54243</v>
      </c>
      <c r="S228" s="122">
        <v>341939</v>
      </c>
      <c r="T228" s="172">
        <f>H228/D228</f>
        <v>82.395902696036231</v>
      </c>
      <c r="U228" s="173">
        <f>I228/D228</f>
        <v>110.31289004332351</v>
      </c>
      <c r="V228" s="125">
        <f>J228/D228</f>
        <v>27.551401425845828</v>
      </c>
      <c r="W228" s="125">
        <f>K228/D228</f>
        <v>3.570255759777655</v>
      </c>
      <c r="X228" s="125">
        <f>L228/D228</f>
        <v>18.650673042799969</v>
      </c>
      <c r="Y228" s="125">
        <f>M228/D228</f>
        <v>5.175600749113678</v>
      </c>
      <c r="Z228" s="125">
        <f>O228/D228</f>
        <v>3.8292252716942548</v>
      </c>
      <c r="AA228" s="125">
        <f>P228/D228</f>
        <v>1.5278053990997986</v>
      </c>
      <c r="AB228" s="125">
        <f>Q228/D228</f>
        <v>1.6829003910710709</v>
      </c>
      <c r="AC228" s="125">
        <f>R228/D228</f>
        <v>9.529590341633784E-2</v>
      </c>
      <c r="AD228" s="164">
        <f>F228/D228</f>
        <v>1.8635502788094294</v>
      </c>
      <c r="AE228" s="173">
        <f t="shared" si="92"/>
        <v>111.05879974236386</v>
      </c>
      <c r="AF228" s="173">
        <f t="shared" si="93"/>
        <v>148.68721336203325</v>
      </c>
      <c r="AG228" s="69">
        <f>G228/D228</f>
        <v>19.372202682332933</v>
      </c>
      <c r="AH228" s="32"/>
      <c r="AI228" s="64">
        <f>(T228-T230)*D228</f>
        <v>157227.61880361883</v>
      </c>
      <c r="AJ228" s="65">
        <f>(T228-T230)/T230</f>
        <v>3.3636602227299309E-3</v>
      </c>
      <c r="AK228" s="64">
        <f>(AE228-AE230)*E228</f>
        <v>7073.0924332820186</v>
      </c>
      <c r="AL228" s="65">
        <f>(AE228-AE230)/AE230</f>
        <v>1.5083417413239066E-4</v>
      </c>
      <c r="AM228" s="24"/>
      <c r="AN228" s="64">
        <f>(U228-U230)*D228</f>
        <v>142536.94937539636</v>
      </c>
      <c r="AO228" s="65">
        <f>(U228-U230)/U230</f>
        <v>2.2751954478530453E-3</v>
      </c>
      <c r="AP228" s="64">
        <f>(AF228-AF230)*E228</f>
        <v>-58710.534975659604</v>
      </c>
      <c r="AQ228" s="65">
        <f>(AF228-AF230)/AF230</f>
        <v>-9.3414527621021892E-4</v>
      </c>
      <c r="AR228" s="203">
        <f>AD228/AD230-1</f>
        <v>1.0720837272768513E-3</v>
      </c>
      <c r="AS228" s="80">
        <v>92.880969919999998</v>
      </c>
      <c r="AT228" s="80">
        <f>H228/D228/6*7</f>
        <v>96.128553145375605</v>
      </c>
    </row>
    <row r="229" spans="1:47" ht="15" customHeight="1">
      <c r="A229" s="197" t="s">
        <v>178</v>
      </c>
      <c r="B229" s="52"/>
      <c r="C229" s="53" t="s">
        <v>32</v>
      </c>
      <c r="D229" s="70">
        <v>569832</v>
      </c>
      <c r="E229" s="70">
        <v>422843</v>
      </c>
      <c r="F229" s="70">
        <v>1062488</v>
      </c>
      <c r="G229" s="70">
        <v>11041214</v>
      </c>
      <c r="H229" s="71">
        <v>46910485.539999999</v>
      </c>
      <c r="I229" s="71">
        <v>62838268.119999997</v>
      </c>
      <c r="J229" s="122">
        <v>15705995</v>
      </c>
      <c r="K229" s="122">
        <v>2031981</v>
      </c>
      <c r="L229" s="122">
        <v>10623251</v>
      </c>
      <c r="M229" s="122">
        <v>2962230</v>
      </c>
      <c r="N229" s="122">
        <v>373137</v>
      </c>
      <c r="O229" s="122">
        <v>2179840</v>
      </c>
      <c r="P229" s="122">
        <v>868117</v>
      </c>
      <c r="Q229" s="122">
        <v>959518</v>
      </c>
      <c r="R229" s="122">
        <v>54403</v>
      </c>
      <c r="S229" s="122">
        <v>342189</v>
      </c>
      <c r="T229" s="172">
        <f>H229/D229</f>
        <v>82.323361166098081</v>
      </c>
      <c r="U229" s="173">
        <f>I229/D229</f>
        <v>110.2750777773098</v>
      </c>
      <c r="V229" s="125">
        <f>J229/D229</f>
        <v>27.562500877451601</v>
      </c>
      <c r="W229" s="125">
        <f>K229/D229</f>
        <v>3.5659299583034998</v>
      </c>
      <c r="X229" s="125">
        <f>L229/D229</f>
        <v>18.642777169411335</v>
      </c>
      <c r="Y229" s="125">
        <f>M229/D229</f>
        <v>5.1984269047719325</v>
      </c>
      <c r="Z229" s="125">
        <f>O229/D229</f>
        <v>3.8254081904842128</v>
      </c>
      <c r="AA229" s="125">
        <f>P229/D229</f>
        <v>1.5234613008746438</v>
      </c>
      <c r="AB229" s="125">
        <f>Q229/D229</f>
        <v>1.6838612082157549</v>
      </c>
      <c r="AC229" s="125">
        <f>R229/D229</f>
        <v>9.5471998764548149E-2</v>
      </c>
      <c r="AD229" s="164">
        <f>F229/D229</f>
        <v>1.8645635906723386</v>
      </c>
      <c r="AE229" s="173">
        <f t="shared" si="92"/>
        <v>110.9406695629347</v>
      </c>
      <c r="AF229" s="173">
        <f t="shared" si="93"/>
        <v>148.60898281395222</v>
      </c>
      <c r="AG229" s="69">
        <f>G229/D229</f>
        <v>19.376261775400469</v>
      </c>
      <c r="AH229" s="32"/>
      <c r="AI229" s="64">
        <f>(T229-T230)*D229</f>
        <v>116064.04912679321</v>
      </c>
      <c r="AJ229" s="65">
        <f>(T229-T230)/T230</f>
        <v>2.4802966983880834E-3</v>
      </c>
      <c r="AK229" s="64">
        <f>(AE229-AE230)*E229</f>
        <v>-42868.349103754823</v>
      </c>
      <c r="AL229" s="65">
        <f>(AE229-AE230)/AE230</f>
        <v>-9.1299865830677296E-4</v>
      </c>
      <c r="AM229" s="24"/>
      <c r="AN229" s="64">
        <f>(U229-U230)*D229</f>
        <v>121147.06915022177</v>
      </c>
      <c r="AO229" s="65">
        <f>(U229-U230)/U230</f>
        <v>1.9316427017113584E-3</v>
      </c>
      <c r="AP229" s="64">
        <f>(AF229-AF230)*E229</f>
        <v>-91865.126345577679</v>
      </c>
      <c r="AQ229" s="65">
        <f>(AF229-AF230)/AF230</f>
        <v>-1.4597955161792444E-3</v>
      </c>
      <c r="AR229" s="203">
        <f>AD229/AD230-1</f>
        <v>1.6164201101491749E-3</v>
      </c>
      <c r="AS229" s="80">
        <v>92.82475977</v>
      </c>
      <c r="AT229" s="80">
        <f>H229/D229/6*7</f>
        <v>96.043921360447769</v>
      </c>
    </row>
    <row r="230" spans="1:47" ht="15" customHeight="1">
      <c r="A230" s="197" t="s">
        <v>178</v>
      </c>
      <c r="B230" s="90"/>
      <c r="C230" s="49" t="s">
        <v>33</v>
      </c>
      <c r="D230" s="66">
        <v>189497</v>
      </c>
      <c r="E230" s="66">
        <v>140140</v>
      </c>
      <c r="F230" s="66">
        <v>352759</v>
      </c>
      <c r="G230" s="66">
        <v>3664820</v>
      </c>
      <c r="H230" s="67">
        <v>15561433</v>
      </c>
      <c r="I230" s="67">
        <v>20856509.09</v>
      </c>
      <c r="J230" s="132">
        <v>5222943</v>
      </c>
      <c r="K230" s="132">
        <v>665248</v>
      </c>
      <c r="L230" s="132">
        <v>3535784</v>
      </c>
      <c r="M230" s="132">
        <v>992634</v>
      </c>
      <c r="N230" s="132">
        <v>123598</v>
      </c>
      <c r="O230" s="132">
        <v>725330</v>
      </c>
      <c r="P230" s="132">
        <v>289805</v>
      </c>
      <c r="Q230" s="132">
        <v>318665</v>
      </c>
      <c r="R230" s="132">
        <v>18427</v>
      </c>
      <c r="S230" s="132">
        <v>113375</v>
      </c>
      <c r="T230" s="174">
        <f>H230/D230</f>
        <v>82.119679994933961</v>
      </c>
      <c r="U230" s="174">
        <f>I230/D230</f>
        <v>110.06247639804324</v>
      </c>
      <c r="V230" s="135">
        <f>J230/D230</f>
        <v>27.562140825448424</v>
      </c>
      <c r="W230" s="135">
        <f>K230/D230</f>
        <v>3.5105991123870033</v>
      </c>
      <c r="X230" s="135">
        <f>L230/D230</f>
        <v>18.658786154925934</v>
      </c>
      <c r="Y230" s="135">
        <f>M230/D230</f>
        <v>5.2382570700327706</v>
      </c>
      <c r="Z230" s="135">
        <f>O230/D230</f>
        <v>3.8276595407842868</v>
      </c>
      <c r="AA230" s="135">
        <f>P230/D230</f>
        <v>1.5293381953276306</v>
      </c>
      <c r="AB230" s="135">
        <f>Q230/D230</f>
        <v>1.6816361208884574</v>
      </c>
      <c r="AC230" s="135">
        <f>R230/D230</f>
        <v>9.7241644986464162E-2</v>
      </c>
      <c r="AD230" s="135">
        <f>F230/D230</f>
        <v>1.8615545364834272</v>
      </c>
      <c r="AE230" s="174">
        <f t="shared" si="92"/>
        <v>111.04205080633652</v>
      </c>
      <c r="AF230" s="174">
        <f t="shared" si="93"/>
        <v>148.82623868988154</v>
      </c>
      <c r="AG230" s="68">
        <f>G230/D230</f>
        <v>19.339725694865884</v>
      </c>
      <c r="AI230" s="49"/>
      <c r="AJ230" s="49"/>
      <c r="AK230" s="49"/>
      <c r="AL230" s="49"/>
      <c r="AN230" s="49"/>
      <c r="AO230" s="49"/>
      <c r="AP230" s="49"/>
      <c r="AQ230" s="49"/>
      <c r="AR230" s="204"/>
      <c r="AS230" s="79">
        <v>92.821471819999999</v>
      </c>
      <c r="AT230" s="79">
        <f>H230/D230/6*7</f>
        <v>95.806293327422964</v>
      </c>
    </row>
    <row r="231" spans="1:47" ht="15" customHeight="1">
      <c r="A231" s="197" t="s">
        <v>178</v>
      </c>
      <c r="B231" s="58"/>
      <c r="D231" s="9"/>
      <c r="E231" s="9"/>
      <c r="F231" s="9"/>
      <c r="G231" s="9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V231" s="118"/>
      <c r="W231" s="118"/>
      <c r="X231" s="118"/>
      <c r="Y231" s="118"/>
      <c r="Z231" s="118"/>
      <c r="AA231" s="118"/>
      <c r="AB231" s="118"/>
      <c r="AC231" s="118"/>
      <c r="AD231" s="168"/>
      <c r="AE231" s="173"/>
      <c r="AG231" s="72"/>
      <c r="AR231" s="9"/>
      <c r="AS231" s="81"/>
      <c r="AT231" s="81"/>
    </row>
    <row r="232" spans="1:47" ht="15" customHeight="1">
      <c r="A232" s="197" t="s">
        <v>178</v>
      </c>
      <c r="B232" s="109" t="s">
        <v>110</v>
      </c>
      <c r="C232" s="110" t="s">
        <v>30</v>
      </c>
      <c r="D232" s="111">
        <v>1728384</v>
      </c>
      <c r="E232" s="111">
        <v>725698</v>
      </c>
      <c r="F232" s="111">
        <v>1574994</v>
      </c>
      <c r="G232" s="111">
        <v>15488336</v>
      </c>
      <c r="H232" s="112">
        <v>68581794.099999994</v>
      </c>
      <c r="I232" s="112">
        <v>89545864.079999998</v>
      </c>
      <c r="J232" s="160">
        <v>17336614</v>
      </c>
      <c r="K232" s="160">
        <v>2109762</v>
      </c>
      <c r="L232" s="160">
        <v>11903891</v>
      </c>
      <c r="M232" s="160">
        <v>3223109</v>
      </c>
      <c r="N232" s="160">
        <v>494420</v>
      </c>
      <c r="O232" s="160">
        <v>2471093</v>
      </c>
      <c r="P232" s="160">
        <v>926156</v>
      </c>
      <c r="Q232" s="160">
        <v>1099801</v>
      </c>
      <c r="R232" s="160">
        <v>60306</v>
      </c>
      <c r="S232" s="160">
        <v>444165</v>
      </c>
      <c r="T232" s="175">
        <f>H232/D232</f>
        <v>39.679720536640005</v>
      </c>
      <c r="U232" s="175">
        <f>I232/D232</f>
        <v>51.809010081093092</v>
      </c>
      <c r="V232" s="161">
        <f>J232/D232</f>
        <v>10.030533723987261</v>
      </c>
      <c r="W232" s="161">
        <f>K232/D232</f>
        <v>1.2206558264830039</v>
      </c>
      <c r="X232" s="161">
        <f>L232/D232</f>
        <v>6.8872953001184918</v>
      </c>
      <c r="Y232" s="161">
        <f>M232/D232</f>
        <v>1.864810713359994</v>
      </c>
      <c r="Z232" s="161">
        <f>O232/D232</f>
        <v>1.4297129573057838</v>
      </c>
      <c r="AA232" s="161">
        <f>P232/D232</f>
        <v>0.53585082944530849</v>
      </c>
      <c r="AB232" s="161">
        <f>Q232/D232</f>
        <v>0.63631750814633781</v>
      </c>
      <c r="AC232" s="161">
        <f>R232/D232</f>
        <v>3.4891551877360587E-2</v>
      </c>
      <c r="AD232" s="165">
        <f>F232/D232</f>
        <v>0.91125236058653636</v>
      </c>
      <c r="AE232" s="175">
        <f t="shared" ref="AE232:AE235" si="94">H232/E232</f>
        <v>94.504592957401002</v>
      </c>
      <c r="AF232" s="175">
        <f t="shared" ref="AF232:AF235" si="95">I232/E232</f>
        <v>123.39273923863645</v>
      </c>
      <c r="AG232" s="113">
        <f>G232/D232</f>
        <v>8.9611660371769233</v>
      </c>
      <c r="AH232" s="114"/>
      <c r="AI232" s="115">
        <f>(T232-T235)*D232</f>
        <v>273287.2244645629</v>
      </c>
      <c r="AJ232" s="116">
        <f>(T232-T235)/T235</f>
        <v>4.0007787750728921E-3</v>
      </c>
      <c r="AK232" s="115">
        <f>(AE232-AE235)*E232</f>
        <v>98783.690790838096</v>
      </c>
      <c r="AL232" s="116">
        <f>(AE232-AE235)/AE235</f>
        <v>1.4424554382258042E-3</v>
      </c>
      <c r="AM232" s="114"/>
      <c r="AN232" s="115">
        <f>(U232-U235)*D232</f>
        <v>357013.94413054554</v>
      </c>
      <c r="AO232" s="116">
        <f>(U232-U235)/U235</f>
        <v>4.0028988330567533E-3</v>
      </c>
      <c r="AP232" s="115">
        <f>(AF232-AF235)*E232</f>
        <v>129168.68407583167</v>
      </c>
      <c r="AQ232" s="116">
        <f>(AF232-AF235)/AF235</f>
        <v>1.4445700940287655E-3</v>
      </c>
      <c r="AR232" s="207">
        <f>AD232/AD235-1</f>
        <v>3.3711780474263708E-3</v>
      </c>
      <c r="AS232" s="117">
        <v>44.209233949999998</v>
      </c>
      <c r="AT232" s="117">
        <f>H232/D232/6*7</f>
        <v>46.293007292746672</v>
      </c>
      <c r="AU232" s="27"/>
    </row>
    <row r="233" spans="1:47">
      <c r="A233" s="197" t="s">
        <v>178</v>
      </c>
      <c r="B233" s="180"/>
      <c r="C233" s="181" t="s">
        <v>31</v>
      </c>
      <c r="D233" s="182">
        <v>1728779</v>
      </c>
      <c r="E233" s="182">
        <v>726654</v>
      </c>
      <c r="F233" s="182">
        <v>1575635</v>
      </c>
      <c r="G233" s="182">
        <v>15504558</v>
      </c>
      <c r="H233" s="183">
        <v>68695555.370000005</v>
      </c>
      <c r="I233" s="183">
        <v>89618956.260000005</v>
      </c>
      <c r="J233" s="182">
        <v>17458197</v>
      </c>
      <c r="K233" s="182">
        <v>2234921</v>
      </c>
      <c r="L233" s="182">
        <v>11910912</v>
      </c>
      <c r="M233" s="182">
        <v>3212632</v>
      </c>
      <c r="N233" s="182">
        <v>497357</v>
      </c>
      <c r="O233" s="182">
        <v>2453796</v>
      </c>
      <c r="P233" s="182">
        <v>911991</v>
      </c>
      <c r="Q233" s="182">
        <v>1095959</v>
      </c>
      <c r="R233" s="182">
        <v>60143</v>
      </c>
      <c r="S233" s="182">
        <v>444531</v>
      </c>
      <c r="T233" s="184">
        <f>H233/D233</f>
        <v>39.736458720287558</v>
      </c>
      <c r="U233" s="184">
        <f>I233/D233</f>
        <v>51.839452156695565</v>
      </c>
      <c r="V233" s="185">
        <f>J233/D233</f>
        <v>10.098570725350088</v>
      </c>
      <c r="W233" s="185">
        <f>K233/D233</f>
        <v>1.2927742643796576</v>
      </c>
      <c r="X233" s="185">
        <f>L233/D233</f>
        <v>6.8897829045817884</v>
      </c>
      <c r="Y233" s="185">
        <f>M233/D233</f>
        <v>1.8583242855217468</v>
      </c>
      <c r="Z233" s="185">
        <f>O233/D233</f>
        <v>1.4193809619390332</v>
      </c>
      <c r="AA233" s="185">
        <f>P233/D233</f>
        <v>0.52753475140547168</v>
      </c>
      <c r="AB233" s="185">
        <f>Q233/D233</f>
        <v>0.6339497414070856</v>
      </c>
      <c r="AC233" s="185">
        <f>R233/D233</f>
        <v>3.4789293484013863E-2</v>
      </c>
      <c r="AD233" s="185">
        <f>F233/D233</f>
        <v>0.91141493504953497</v>
      </c>
      <c r="AE233" s="184">
        <f t="shared" si="94"/>
        <v>94.536815829817229</v>
      </c>
      <c r="AF233" s="184">
        <f t="shared" si="95"/>
        <v>123.33098869613325</v>
      </c>
      <c r="AG233" s="186">
        <f>G233/D233</f>
        <v>8.968502046820328</v>
      </c>
      <c r="AH233" s="187"/>
      <c r="AI233" s="188">
        <f>(T233-T235)*D233</f>
        <v>371437.46114336496</v>
      </c>
      <c r="AJ233" s="189">
        <f>(T233-T235)/T235</f>
        <v>5.4364033157201829E-3</v>
      </c>
      <c r="AK233" s="188">
        <f>(AE233-AE235)*E233</f>
        <v>122328.70285545458</v>
      </c>
      <c r="AL233" s="189">
        <f>(AE233-AE235)/AE235</f>
        <v>1.7839134717874644E-3</v>
      </c>
      <c r="AM233" s="187"/>
      <c r="AN233" s="188">
        <f>(U233-U235)*D233</f>
        <v>409723.15610742645</v>
      </c>
      <c r="AO233" s="189">
        <f>(U233-U235)/U235</f>
        <v>4.5928335201611374E-3</v>
      </c>
      <c r="AP233" s="188">
        <f>(AF233-AF235)*E233</f>
        <v>84467.566039328303</v>
      </c>
      <c r="AQ233" s="189">
        <f>(AF233-AF235)/AF235</f>
        <v>9.4340814664222068E-4</v>
      </c>
      <c r="AR233" s="208">
        <f>AD233/AD235-1</f>
        <v>3.5501872193250961E-3</v>
      </c>
      <c r="AS233" s="190">
        <v>44.225044359999998</v>
      </c>
      <c r="AT233" s="190">
        <f>H233/D233/6*7</f>
        <v>46.35920184033548</v>
      </c>
      <c r="AU233" s="27"/>
    </row>
    <row r="234" spans="1:47" ht="15" customHeight="1">
      <c r="A234" s="197" t="s">
        <v>178</v>
      </c>
      <c r="B234" s="180"/>
      <c r="C234" s="181" t="s">
        <v>32</v>
      </c>
      <c r="D234" s="182">
        <v>1728126</v>
      </c>
      <c r="E234" s="182">
        <v>727266</v>
      </c>
      <c r="F234" s="182">
        <v>1575828</v>
      </c>
      <c r="G234" s="182">
        <v>15494710</v>
      </c>
      <c r="H234" s="183">
        <v>68633656.530000001</v>
      </c>
      <c r="I234" s="183">
        <v>89600961.439999998</v>
      </c>
      <c r="J234" s="182">
        <v>17432349</v>
      </c>
      <c r="K234" s="182">
        <v>2230868</v>
      </c>
      <c r="L234" s="182">
        <v>11881977</v>
      </c>
      <c r="M234" s="182">
        <v>3219532</v>
      </c>
      <c r="N234" s="182">
        <v>497130</v>
      </c>
      <c r="O234" s="182">
        <v>2452328</v>
      </c>
      <c r="P234" s="182">
        <v>910079</v>
      </c>
      <c r="Q234" s="182">
        <v>1096322</v>
      </c>
      <c r="R234" s="182">
        <v>59994</v>
      </c>
      <c r="S234" s="182">
        <v>444640</v>
      </c>
      <c r="T234" s="184">
        <f>H234/D234</f>
        <v>39.715655299439973</v>
      </c>
      <c r="U234" s="184">
        <f>I234/D234</f>
        <v>51.848627611644055</v>
      </c>
      <c r="V234" s="185">
        <f>J234/D234</f>
        <v>10.087429388829287</v>
      </c>
      <c r="W234" s="185">
        <f>K234/D234</f>
        <v>1.2909174446770664</v>
      </c>
      <c r="X234" s="185">
        <f>L234/D234</f>
        <v>6.8756427482718276</v>
      </c>
      <c r="Y234" s="185">
        <f>M234/D234</f>
        <v>1.8630192474391334</v>
      </c>
      <c r="Z234" s="185">
        <f>O234/D234</f>
        <v>1.4190678226008984</v>
      </c>
      <c r="AA234" s="185">
        <f>P234/D234</f>
        <v>0.52662768802737758</v>
      </c>
      <c r="AB234" s="185">
        <f>Q234/D234</f>
        <v>0.6343993435663835</v>
      </c>
      <c r="AC234" s="185">
        <f>R234/D234</f>
        <v>3.4716218609059754E-2</v>
      </c>
      <c r="AD234" s="185">
        <f>F234/D234</f>
        <v>0.9118710094055642</v>
      </c>
      <c r="AE234" s="184">
        <f t="shared" si="94"/>
        <v>94.372150671143714</v>
      </c>
      <c r="AF234" s="184">
        <f t="shared" si="95"/>
        <v>123.20246160276982</v>
      </c>
      <c r="AG234" s="186">
        <f>G234/D234</f>
        <v>8.9661922799610672</v>
      </c>
      <c r="AH234" s="187"/>
      <c r="AI234" s="188">
        <f>(T234-T235)*D234</f>
        <v>335346.22812753147</v>
      </c>
      <c r="AJ234" s="189">
        <f>(T234-T235)/T235</f>
        <v>4.9100223218602468E-3</v>
      </c>
      <c r="AK234" s="188">
        <f>(AE234-AE235)*E234</f>
        <v>2676.3588214914175</v>
      </c>
      <c r="AL234" s="189">
        <f>(AE234-AE235)/AE235</f>
        <v>3.8996365997047946E-5</v>
      </c>
      <c r="AM234" s="187"/>
      <c r="AN234" s="188">
        <f>(U234-U235)*D234</f>
        <v>425424.73640892777</v>
      </c>
      <c r="AO234" s="189">
        <f>(U234-U235)/U235</f>
        <v>4.7706439695786671E-3</v>
      </c>
      <c r="AP234" s="188">
        <f>(AF234-AF235)*E234</f>
        <v>-8934.6790635612087</v>
      </c>
      <c r="AQ234" s="189">
        <f>(AF234-AF235)/AF235</f>
        <v>-9.9706387916015564E-5</v>
      </c>
      <c r="AR234" s="208">
        <f>AD234/AD235-1</f>
        <v>4.0523662903255708E-3</v>
      </c>
      <c r="AS234" s="190">
        <v>44.223767070000001</v>
      </c>
      <c r="AT234" s="190">
        <f>H234/D234/6*7</f>
        <v>46.334931182679973</v>
      </c>
      <c r="AU234" s="27"/>
    </row>
    <row r="235" spans="1:47" ht="15" customHeight="1">
      <c r="A235" s="197" t="s">
        <v>178</v>
      </c>
      <c r="B235" s="73"/>
      <c r="C235" s="26" t="s">
        <v>33</v>
      </c>
      <c r="D235" s="28">
        <v>577131</v>
      </c>
      <c r="E235" s="28">
        <v>241703</v>
      </c>
      <c r="F235" s="28">
        <v>524145</v>
      </c>
      <c r="G235" s="28">
        <v>5154707</v>
      </c>
      <c r="H235" s="29">
        <v>22809142.460000001</v>
      </c>
      <c r="I235" s="29">
        <v>29781373.969999999</v>
      </c>
      <c r="J235" s="28">
        <v>5804517</v>
      </c>
      <c r="K235" s="28">
        <v>729159</v>
      </c>
      <c r="L235" s="28">
        <v>3961595</v>
      </c>
      <c r="M235" s="28">
        <v>1080624</v>
      </c>
      <c r="N235" s="28">
        <v>164501</v>
      </c>
      <c r="O235" s="28">
        <v>815669</v>
      </c>
      <c r="P235" s="28">
        <v>303500</v>
      </c>
      <c r="Q235" s="28">
        <v>364267</v>
      </c>
      <c r="R235" s="28">
        <v>20339</v>
      </c>
      <c r="S235" s="28">
        <v>147449</v>
      </c>
      <c r="T235" s="176">
        <f>H235/D235</f>
        <v>39.521603344821195</v>
      </c>
      <c r="U235" s="176">
        <f>I235/D235</f>
        <v>51.602450691437468</v>
      </c>
      <c r="V235" s="162">
        <f>J235/D235</f>
        <v>10.057538063281994</v>
      </c>
      <c r="W235" s="162">
        <f>K235/D235</f>
        <v>1.2634202633370932</v>
      </c>
      <c r="X235" s="162">
        <f>L235/D235</f>
        <v>6.8642907762708987</v>
      </c>
      <c r="Y235" s="162">
        <f>M235/D235</f>
        <v>1.872406784594832</v>
      </c>
      <c r="Z235" s="162">
        <f>O235/D235</f>
        <v>1.4133169072532925</v>
      </c>
      <c r="AA235" s="162">
        <f>P235/D235</f>
        <v>0.52587714054521417</v>
      </c>
      <c r="AB235" s="162">
        <f>Q235/D235</f>
        <v>0.63116866014821593</v>
      </c>
      <c r="AC235" s="162">
        <f>R235/D235</f>
        <v>3.5241565606422109E-2</v>
      </c>
      <c r="AD235" s="166">
        <f>F235/D235</f>
        <v>0.90819068807601744</v>
      </c>
      <c r="AE235" s="176">
        <f t="shared" si="94"/>
        <v>94.36847064372391</v>
      </c>
      <c r="AF235" s="176">
        <f t="shared" si="95"/>
        <v>123.21474690012121</v>
      </c>
      <c r="AG235" s="104">
        <f>G235/D235</f>
        <v>8.9316065156784159</v>
      </c>
      <c r="AH235" s="105"/>
      <c r="AI235" s="106"/>
      <c r="AJ235" s="106"/>
      <c r="AK235" s="106"/>
      <c r="AL235" s="106"/>
      <c r="AM235" s="105"/>
      <c r="AN235" s="106"/>
      <c r="AO235" s="106"/>
      <c r="AP235" s="106"/>
      <c r="AQ235" s="106"/>
      <c r="AR235" s="209"/>
      <c r="AS235" s="83">
        <v>44.091030320000002</v>
      </c>
      <c r="AT235" s="83">
        <f>H235/D235/6*7</f>
        <v>46.108537235624723</v>
      </c>
      <c r="AU235" s="27"/>
    </row>
    <row r="236" spans="1:47" ht="15" customHeight="1">
      <c r="A236" s="197" t="s">
        <v>178</v>
      </c>
      <c r="B236" s="17"/>
      <c r="C236" s="17"/>
      <c r="D236" s="18"/>
      <c r="E236" s="18"/>
      <c r="F236" s="18"/>
      <c r="G236" s="18"/>
      <c r="H236" s="17"/>
      <c r="I236" s="17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88"/>
      <c r="AS236" s="84"/>
      <c r="AT236" s="84"/>
    </row>
    <row r="237" spans="1:47" ht="15" customHeight="1">
      <c r="A237" s="197" t="s">
        <v>178</v>
      </c>
      <c r="B237" s="74" t="s">
        <v>110</v>
      </c>
      <c r="C237" s="1"/>
      <c r="D237" s="2">
        <f>SUM(D232:D234)</f>
        <v>5185289</v>
      </c>
      <c r="E237" s="2">
        <f>SUM(E232)</f>
        <v>725698</v>
      </c>
      <c r="F237" s="2"/>
      <c r="G237" s="2"/>
      <c r="H237" s="3"/>
      <c r="I237" s="3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8"/>
      <c r="AE237" s="178"/>
      <c r="AF237" s="177"/>
      <c r="AG237" s="30"/>
      <c r="AH237" s="210"/>
      <c r="AI237" s="3">
        <f>SUMIF(AI222:AI231,"&lt;&gt;#DIV/0!")</f>
        <v>599094.55597433646</v>
      </c>
      <c r="AJ237" s="30"/>
      <c r="AK237" s="3">
        <f>SUMIF(AK222:AK231,"&lt;&gt;#DIV/0!")</f>
        <v>60501.474487673433</v>
      </c>
      <c r="AL237" s="1"/>
      <c r="AM237" s="1"/>
      <c r="AN237" s="3">
        <f>SUMIF(AN222:AN231, "&lt;&gt;#DIV/0!")</f>
        <v>669323.96649469016</v>
      </c>
      <c r="AO237" s="1"/>
      <c r="AP237" s="3">
        <f>SUMIF(AP222:AP231, "&lt;&gt;#DIV/0!")</f>
        <v>-46116.234037283481</v>
      </c>
      <c r="AQ237" s="1"/>
      <c r="AR237" s="211"/>
      <c r="AS237" s="85"/>
      <c r="AT237" s="85"/>
      <c r="AU237" s="11"/>
    </row>
    <row r="238" spans="1:47" ht="15" customHeight="1">
      <c r="A238" s="197" t="s">
        <v>178</v>
      </c>
    </row>
    <row r="239" spans="1:47" ht="15" customHeight="1">
      <c r="A239" s="198" t="s">
        <v>178</v>
      </c>
    </row>
  </sheetData>
  <mergeCells count="7">
    <mergeCell ref="AI200:AO200"/>
    <mergeCell ref="AI220:AO220"/>
    <mergeCell ref="AI55:AO55"/>
    <mergeCell ref="AI5:AO5"/>
    <mergeCell ref="AI25:AO25"/>
    <mergeCell ref="AI100:AO100"/>
    <mergeCell ref="AI155:AO155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98BF9520594547A19C5CDF917E9802" ma:contentTypeVersion="21" ma:contentTypeDescription="Create a new document." ma:contentTypeScope="" ma:versionID="c5c02f55b4c34e04b47066bc2d25fe03">
  <xsd:schema xmlns:xsd="http://www.w3.org/2001/XMLSchema" xmlns:xs="http://www.w3.org/2001/XMLSchema" xmlns:p="http://schemas.microsoft.com/office/2006/metadata/properties" xmlns:ns1="http://schemas.microsoft.com/sharepoint/v3" xmlns:ns2="159f1a1c-c0fc-4200-8290-80345753e88e" xmlns:ns3="a60d44e6-c423-4249-bf7f-20c95c506f19" targetNamespace="http://schemas.microsoft.com/office/2006/metadata/properties" ma:root="true" ma:fieldsID="8e5ce1a9ce209aa759c55c3822fa1ee0" ns1:_="" ns2:_="" ns3:_="">
    <xsd:import namespace="http://schemas.microsoft.com/sharepoint/v3"/>
    <xsd:import namespace="159f1a1c-c0fc-4200-8290-80345753e88e"/>
    <xsd:import namespace="a60d44e6-c423-4249-bf7f-20c95c506f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f1a1c-c0fc-4200-8290-80345753e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d44e6-c423-4249-bf7f-20c95c506f1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a1f1842-ab90-438b-9b70-e0bcf81e910c}" ma:internalName="TaxCatchAll" ma:showField="CatchAllData" ma:web="a60d44e6-c423-4249-bf7f-20c95c506f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60d44e6-c423-4249-bf7f-20c95c506f19" xsi:nil="true"/>
    <lcf76f155ced4ddcb4097134ff3c332f xmlns="159f1a1c-c0fc-4200-8290-80345753e88e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4299DF-2B7E-4DE5-82E8-C97203185185}"/>
</file>

<file path=customXml/itemProps2.xml><?xml version="1.0" encoding="utf-8"?>
<ds:datastoreItem xmlns:ds="http://schemas.openxmlformats.org/officeDocument/2006/customXml" ds:itemID="{2B8605D8-6AC2-48D0-B3CF-21A77414D54C}"/>
</file>

<file path=customXml/itemProps3.xml><?xml version="1.0" encoding="utf-8"?>
<ds:datastoreItem xmlns:ds="http://schemas.openxmlformats.org/officeDocument/2006/customXml" ds:itemID="{55E5658C-6A77-44A5-B02C-AFCD02EB66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Ankush kothiyal</dc:creator>
  <cp:keywords/>
  <dc:description/>
  <cp:lastModifiedBy>Vamshi Krishna Emmadi (Contractor)</cp:lastModifiedBy>
  <cp:revision/>
  <dcterms:created xsi:type="dcterms:W3CDTF">2024-11-13T10:03:36Z</dcterms:created>
  <dcterms:modified xsi:type="dcterms:W3CDTF">2025-09-14T11:28:45Z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0x0101002598BF9520594547A19C5CDF917E9802</vt:lpwstr>
  </property>
  <property fmtid="{D5CDD505-2E9C-101B-9397-08002B2CF9AE}" pid="3" name="MediaServiceImageTags">
    <vt:lpwstr/>
  </property>
</Properties>
</file>