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tem162L\Downloads\"/>
    </mc:Choice>
  </mc:AlternateContent>
  <xr:revisionPtr revIDLastSave="0" documentId="13_ncr:1_{EEC491C4-CE20-40F0-8492-A6D8593925BD}" xr6:coauthVersionLast="47" xr6:coauthVersionMax="47" xr10:uidLastSave="{00000000-0000-0000-0000-000000000000}"/>
  <bookViews>
    <workbookView xWindow="-108" yWindow="-108" windowWidth="23256" windowHeight="12456" tabRatio="675" firstSheet="3" activeTab="13" xr2:uid="{788B42AA-F98F-4823-B494-93E0134E8EEA}"/>
  </bookViews>
  <sheets>
    <sheet name="Executive Summary" sheetId="42" r:id="rId1"/>
    <sheet name="Campaign Overview" sheetId="5" r:id="rId2"/>
    <sheet name="TVC vs OPS" sheetId="31" r:id="rId3"/>
    <sheet name="Engagement" sheetId="43" r:id="rId4"/>
    <sheet name="Incrementality Summary" sheetId="23" r:id="rId5"/>
    <sheet name="Overall" sheetId="45" r:id="rId6"/>
    <sheet name="Segments" sheetId="16" r:id="rId7"/>
    <sheet name="Vday UPC - Overall" sheetId="46" state="hidden" r:id="rId8"/>
    <sheet name="Vday UPC - Segments" sheetId="47" state="hidden" r:id="rId9"/>
    <sheet name="All HHs - TVC - Spend Tier" sheetId="41" state="hidden" r:id="rId10"/>
    <sheet name="Code" sheetId="32" state="hidden" r:id="rId11"/>
    <sheet name="Overall - Ecom" sheetId="48" r:id="rId12"/>
    <sheet name="Lifts and Significance" sheetId="37" r:id="rId13"/>
    <sheet name="4oj" sheetId="34" r:id="rId14"/>
  </sheets>
  <definedNames>
    <definedName name="Slicer_Filter_Column">#N/A</definedName>
    <definedName name="Slicer_Filter_Column1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5"/>
        <x14:slicerCache r:id="rId1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4" i="16" l="1"/>
  <c r="D104" i="16"/>
  <c r="AT102" i="16"/>
  <c r="AG102" i="16"/>
  <c r="AF102" i="16"/>
  <c r="AE102" i="16"/>
  <c r="AD102" i="16"/>
  <c r="AC102" i="16"/>
  <c r="AB102" i="16"/>
  <c r="AA102" i="16"/>
  <c r="Z102" i="16"/>
  <c r="Y102" i="16"/>
  <c r="X102" i="16"/>
  <c r="W102" i="16"/>
  <c r="V102" i="16"/>
  <c r="U102" i="16"/>
  <c r="T102" i="16"/>
  <c r="AT101" i="16"/>
  <c r="AG101" i="16"/>
  <c r="AF101" i="16"/>
  <c r="AE101" i="16"/>
  <c r="AD101" i="16"/>
  <c r="AR101" i="16" s="1"/>
  <c r="AC101" i="16"/>
  <c r="AB101" i="16"/>
  <c r="AA101" i="16"/>
  <c r="Z101" i="16"/>
  <c r="Y101" i="16"/>
  <c r="X101" i="16"/>
  <c r="W101" i="16"/>
  <c r="V101" i="16"/>
  <c r="U101" i="16"/>
  <c r="T101" i="16"/>
  <c r="AT99" i="16"/>
  <c r="AG99" i="16"/>
  <c r="AF99" i="16"/>
  <c r="AE99" i="16"/>
  <c r="AD99" i="16"/>
  <c r="AC99" i="16"/>
  <c r="AB99" i="16"/>
  <c r="AA99" i="16"/>
  <c r="Z99" i="16"/>
  <c r="Y99" i="16"/>
  <c r="X99" i="16"/>
  <c r="W99" i="16"/>
  <c r="V99" i="16"/>
  <c r="U99" i="16"/>
  <c r="T99" i="16"/>
  <c r="AT98" i="16"/>
  <c r="AG98" i="16"/>
  <c r="AF98" i="16"/>
  <c r="AE98" i="16"/>
  <c r="AD98" i="16"/>
  <c r="AR98" i="16" s="1"/>
  <c r="AC98" i="16"/>
  <c r="AB98" i="16"/>
  <c r="AA98" i="16"/>
  <c r="Z98" i="16"/>
  <c r="Y98" i="16"/>
  <c r="X98" i="16"/>
  <c r="W98" i="16"/>
  <c r="V98" i="16"/>
  <c r="U98" i="16"/>
  <c r="T98" i="16"/>
  <c r="AD6" i="48"/>
  <c r="AC6" i="48"/>
  <c r="AB6" i="48"/>
  <c r="AA6" i="48"/>
  <c r="AD5" i="48"/>
  <c r="AC5" i="48"/>
  <c r="AB5" i="48"/>
  <c r="AA5" i="48"/>
  <c r="Z6" i="48"/>
  <c r="Y6" i="48"/>
  <c r="X6" i="48"/>
  <c r="W6" i="48"/>
  <c r="Z5" i="48"/>
  <c r="Y5" i="48"/>
  <c r="X5" i="48"/>
  <c r="W5" i="48"/>
  <c r="N8" i="48"/>
  <c r="I8" i="48"/>
  <c r="D8" i="48"/>
  <c r="C8" i="48"/>
  <c r="AT6" i="48"/>
  <c r="V6" i="48"/>
  <c r="U6" i="48"/>
  <c r="T6" i="48"/>
  <c r="S6" i="48"/>
  <c r="AT5" i="48"/>
  <c r="V5" i="48"/>
  <c r="U5" i="48"/>
  <c r="T5" i="48"/>
  <c r="S5" i="48"/>
  <c r="D42" i="16"/>
  <c r="E42" i="16"/>
  <c r="AT90" i="16"/>
  <c r="AT89" i="16"/>
  <c r="AT87" i="16"/>
  <c r="AT86" i="16"/>
  <c r="AT40" i="16"/>
  <c r="AT39" i="16"/>
  <c r="AT37" i="16"/>
  <c r="AT36" i="16"/>
  <c r="AT34" i="16"/>
  <c r="AT33" i="16"/>
  <c r="AT31" i="16"/>
  <c r="AT30" i="16"/>
  <c r="AT28" i="16"/>
  <c r="AT27" i="16"/>
  <c r="AT25" i="16"/>
  <c r="AT24" i="16"/>
  <c r="AT81" i="16"/>
  <c r="AT80" i="16"/>
  <c r="AT78" i="16"/>
  <c r="AT77" i="16"/>
  <c r="AT75" i="16"/>
  <c r="AT74" i="16"/>
  <c r="AT72" i="16"/>
  <c r="AT71" i="16"/>
  <c r="AT69" i="16"/>
  <c r="AT68" i="16"/>
  <c r="AT66" i="16"/>
  <c r="AT65" i="16"/>
  <c r="AT63" i="16"/>
  <c r="AT62" i="16"/>
  <c r="AT60" i="16"/>
  <c r="AT59" i="16"/>
  <c r="AT57" i="16"/>
  <c r="AT56" i="16"/>
  <c r="AT54" i="16"/>
  <c r="AT53" i="16"/>
  <c r="AT51" i="16"/>
  <c r="AT50" i="16"/>
  <c r="AT48" i="16"/>
  <c r="AT47" i="16"/>
  <c r="AT17" i="16"/>
  <c r="AT16" i="16"/>
  <c r="AT14" i="16"/>
  <c r="AT13" i="16"/>
  <c r="AT11" i="16"/>
  <c r="AT10" i="16"/>
  <c r="AT8" i="16"/>
  <c r="AT7" i="16"/>
  <c r="AS6" i="45"/>
  <c r="AS5" i="45"/>
  <c r="AG28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T28" i="16"/>
  <c r="AG27" i="16"/>
  <c r="AF27" i="16"/>
  <c r="AE27" i="16"/>
  <c r="AD27" i="16"/>
  <c r="AR27" i="16" s="1"/>
  <c r="AC27" i="16"/>
  <c r="AB27" i="16"/>
  <c r="AA27" i="16"/>
  <c r="Z27" i="16"/>
  <c r="Y27" i="16"/>
  <c r="X27" i="16"/>
  <c r="W27" i="16"/>
  <c r="V27" i="16"/>
  <c r="U27" i="16"/>
  <c r="T27" i="16"/>
  <c r="AG78" i="16"/>
  <c r="AF78" i="16"/>
  <c r="AE78" i="16"/>
  <c r="AD78" i="16"/>
  <c r="AC78" i="16"/>
  <c r="AB78" i="16"/>
  <c r="AA78" i="16"/>
  <c r="Z78" i="16"/>
  <c r="Y78" i="16"/>
  <c r="X78" i="16"/>
  <c r="W78" i="16"/>
  <c r="V78" i="16"/>
  <c r="U78" i="16"/>
  <c r="T78" i="16"/>
  <c r="AG77" i="16"/>
  <c r="AF77" i="16"/>
  <c r="AE77" i="16"/>
  <c r="AD77" i="16"/>
  <c r="AR77" i="16" s="1"/>
  <c r="AC77" i="16"/>
  <c r="AB77" i="16"/>
  <c r="AA77" i="16"/>
  <c r="Z77" i="16"/>
  <c r="Y77" i="16"/>
  <c r="X77" i="16"/>
  <c r="W77" i="16"/>
  <c r="V77" i="16"/>
  <c r="U77" i="16"/>
  <c r="T77" i="16"/>
  <c r="AG75" i="16"/>
  <c r="AF75" i="16"/>
  <c r="AE75" i="16"/>
  <c r="AD75" i="16"/>
  <c r="AC75" i="16"/>
  <c r="AB75" i="16"/>
  <c r="AA75" i="16"/>
  <c r="Z75" i="16"/>
  <c r="Y75" i="16"/>
  <c r="X75" i="16"/>
  <c r="W75" i="16"/>
  <c r="V75" i="16"/>
  <c r="U75" i="16"/>
  <c r="T75" i="16"/>
  <c r="AG74" i="16"/>
  <c r="AF74" i="16"/>
  <c r="AE74" i="16"/>
  <c r="AD74" i="16"/>
  <c r="AR74" i="16" s="1"/>
  <c r="AC74" i="16"/>
  <c r="AB74" i="16"/>
  <c r="AA74" i="16"/>
  <c r="Z74" i="16"/>
  <c r="Y74" i="16"/>
  <c r="X74" i="16"/>
  <c r="W74" i="16"/>
  <c r="V74" i="16"/>
  <c r="U74" i="16"/>
  <c r="T74" i="16"/>
  <c r="AG72" i="16"/>
  <c r="AF72" i="16"/>
  <c r="AE72" i="16"/>
  <c r="AD72" i="16"/>
  <c r="AC72" i="16"/>
  <c r="AB72" i="16"/>
  <c r="AA72" i="16"/>
  <c r="Z72" i="16"/>
  <c r="Y72" i="16"/>
  <c r="X72" i="16"/>
  <c r="W72" i="16"/>
  <c r="V72" i="16"/>
  <c r="U72" i="16"/>
  <c r="T72" i="16"/>
  <c r="AG71" i="16"/>
  <c r="AF71" i="16"/>
  <c r="AE71" i="16"/>
  <c r="AD71" i="16"/>
  <c r="AR71" i="16" s="1"/>
  <c r="AC71" i="16"/>
  <c r="AB71" i="16"/>
  <c r="AA71" i="16"/>
  <c r="Z71" i="16"/>
  <c r="Y71" i="16"/>
  <c r="X71" i="16"/>
  <c r="W71" i="16"/>
  <c r="V71" i="16"/>
  <c r="U71" i="16"/>
  <c r="T71" i="16"/>
  <c r="AG69" i="16"/>
  <c r="AF69" i="16"/>
  <c r="AE69" i="16"/>
  <c r="AD69" i="16"/>
  <c r="AC69" i="16"/>
  <c r="AB69" i="16"/>
  <c r="AA69" i="16"/>
  <c r="Z69" i="16"/>
  <c r="Y69" i="16"/>
  <c r="X69" i="16"/>
  <c r="W69" i="16"/>
  <c r="V69" i="16"/>
  <c r="U69" i="16"/>
  <c r="T69" i="16"/>
  <c r="AG68" i="16"/>
  <c r="AF68" i="16"/>
  <c r="AE68" i="16"/>
  <c r="AD68" i="16"/>
  <c r="AR68" i="16" s="1"/>
  <c r="AC68" i="16"/>
  <c r="AB68" i="16"/>
  <c r="AA68" i="16"/>
  <c r="Z68" i="16"/>
  <c r="Y68" i="16"/>
  <c r="X68" i="16"/>
  <c r="W68" i="16"/>
  <c r="V68" i="16"/>
  <c r="U68" i="16"/>
  <c r="T68" i="16"/>
  <c r="AG66" i="16"/>
  <c r="AF66" i="16"/>
  <c r="AE66" i="16"/>
  <c r="AD66" i="16"/>
  <c r="AC66" i="16"/>
  <c r="AB66" i="16"/>
  <c r="AA66" i="16"/>
  <c r="Z66" i="16"/>
  <c r="Y66" i="16"/>
  <c r="X66" i="16"/>
  <c r="W66" i="16"/>
  <c r="V66" i="16"/>
  <c r="U66" i="16"/>
  <c r="T66" i="16"/>
  <c r="AG65" i="16"/>
  <c r="AF65" i="16"/>
  <c r="AE65" i="16"/>
  <c r="AD65" i="16"/>
  <c r="AR65" i="16" s="1"/>
  <c r="AC65" i="16"/>
  <c r="AB65" i="16"/>
  <c r="AA65" i="16"/>
  <c r="Z65" i="16"/>
  <c r="Y65" i="16"/>
  <c r="X65" i="16"/>
  <c r="W65" i="16"/>
  <c r="V65" i="16"/>
  <c r="U65" i="16"/>
  <c r="T65" i="16"/>
  <c r="AG63" i="16"/>
  <c r="AF63" i="16"/>
  <c r="AE63" i="16"/>
  <c r="AD63" i="16"/>
  <c r="AC63" i="16"/>
  <c r="AB63" i="16"/>
  <c r="AA63" i="16"/>
  <c r="Z63" i="16"/>
  <c r="Y63" i="16"/>
  <c r="X63" i="16"/>
  <c r="W63" i="16"/>
  <c r="V63" i="16"/>
  <c r="U63" i="16"/>
  <c r="T63" i="16"/>
  <c r="AG62" i="16"/>
  <c r="AF62" i="16"/>
  <c r="AE62" i="16"/>
  <c r="AD62" i="16"/>
  <c r="AR62" i="16" s="1"/>
  <c r="AC62" i="16"/>
  <c r="AB62" i="16"/>
  <c r="AA62" i="16"/>
  <c r="Z62" i="16"/>
  <c r="Y62" i="16"/>
  <c r="X62" i="16"/>
  <c r="W62" i="16"/>
  <c r="V62" i="16"/>
  <c r="U62" i="16"/>
  <c r="T62" i="16"/>
  <c r="AG60" i="16"/>
  <c r="AF60" i="16"/>
  <c r="AE60" i="16"/>
  <c r="AD60" i="16"/>
  <c r="AC60" i="16"/>
  <c r="AB60" i="16"/>
  <c r="AA60" i="16"/>
  <c r="Z60" i="16"/>
  <c r="Y60" i="16"/>
  <c r="X60" i="16"/>
  <c r="W60" i="16"/>
  <c r="V60" i="16"/>
  <c r="U60" i="16"/>
  <c r="T60" i="16"/>
  <c r="AG59" i="16"/>
  <c r="AF59" i="16"/>
  <c r="AE59" i="16"/>
  <c r="AD59" i="16"/>
  <c r="AR59" i="16" s="1"/>
  <c r="AC59" i="16"/>
  <c r="AB59" i="16"/>
  <c r="AA59" i="16"/>
  <c r="Z59" i="16"/>
  <c r="Y59" i="16"/>
  <c r="X59" i="16"/>
  <c r="W59" i="16"/>
  <c r="V59" i="16"/>
  <c r="U59" i="16"/>
  <c r="T59" i="16"/>
  <c r="AG57" i="16"/>
  <c r="AF57" i="16"/>
  <c r="AE57" i="16"/>
  <c r="AD57" i="16"/>
  <c r="AC57" i="16"/>
  <c r="AB57" i="16"/>
  <c r="AA57" i="16"/>
  <c r="Z57" i="16"/>
  <c r="Y57" i="16"/>
  <c r="X57" i="16"/>
  <c r="W57" i="16"/>
  <c r="V57" i="16"/>
  <c r="U57" i="16"/>
  <c r="T57" i="16"/>
  <c r="AG56" i="16"/>
  <c r="AF56" i="16"/>
  <c r="AE56" i="16"/>
  <c r="AD56" i="16"/>
  <c r="AR56" i="16" s="1"/>
  <c r="AC56" i="16"/>
  <c r="AB56" i="16"/>
  <c r="AA56" i="16"/>
  <c r="Z56" i="16"/>
  <c r="Y56" i="16"/>
  <c r="X56" i="16"/>
  <c r="W56" i="16"/>
  <c r="V56" i="16"/>
  <c r="U56" i="16"/>
  <c r="T56" i="16"/>
  <c r="AG54" i="16"/>
  <c r="AF54" i="16"/>
  <c r="AE54" i="16"/>
  <c r="AD54" i="16"/>
  <c r="AC54" i="16"/>
  <c r="AB54" i="16"/>
  <c r="AA54" i="16"/>
  <c r="Z54" i="16"/>
  <c r="Y54" i="16"/>
  <c r="X54" i="16"/>
  <c r="W54" i="16"/>
  <c r="V54" i="16"/>
  <c r="U54" i="16"/>
  <c r="T54" i="16"/>
  <c r="AG53" i="16"/>
  <c r="AF53" i="16"/>
  <c r="AE53" i="16"/>
  <c r="AD53" i="16"/>
  <c r="AR53" i="16" s="1"/>
  <c r="AC53" i="16"/>
  <c r="AB53" i="16"/>
  <c r="AA53" i="16"/>
  <c r="Z53" i="16"/>
  <c r="Y53" i="16"/>
  <c r="X53" i="16"/>
  <c r="W53" i="16"/>
  <c r="V53" i="16"/>
  <c r="U53" i="16"/>
  <c r="T53" i="16"/>
  <c r="D8" i="45"/>
  <c r="C8" i="45"/>
  <c r="E168" i="47"/>
  <c r="D168" i="47"/>
  <c r="AT166" i="47"/>
  <c r="AG166" i="47"/>
  <c r="AF166" i="47"/>
  <c r="AE166" i="47"/>
  <c r="AD166" i="47"/>
  <c r="AC166" i="47"/>
  <c r="AB166" i="47"/>
  <c r="AA166" i="47"/>
  <c r="Z166" i="47"/>
  <c r="Y166" i="47"/>
  <c r="X166" i="47"/>
  <c r="W166" i="47"/>
  <c r="V166" i="47"/>
  <c r="U166" i="47"/>
  <c r="T166" i="47"/>
  <c r="AT165" i="47"/>
  <c r="AG165" i="47"/>
  <c r="AF165" i="47"/>
  <c r="AE165" i="47"/>
  <c r="AD165" i="47"/>
  <c r="AR165" i="47" s="1"/>
  <c r="AC165" i="47"/>
  <c r="AB165" i="47"/>
  <c r="AA165" i="47"/>
  <c r="Z165" i="47"/>
  <c r="Y165" i="47"/>
  <c r="X165" i="47"/>
  <c r="W165" i="47"/>
  <c r="V165" i="47"/>
  <c r="U165" i="47"/>
  <c r="T165" i="47"/>
  <c r="AT164" i="47"/>
  <c r="AG164" i="47"/>
  <c r="AF164" i="47"/>
  <c r="AE164" i="47"/>
  <c r="AD164" i="47"/>
  <c r="AR164" i="47" s="1"/>
  <c r="AC164" i="47"/>
  <c r="AB164" i="47"/>
  <c r="AA164" i="47"/>
  <c r="Z164" i="47"/>
  <c r="Y164" i="47"/>
  <c r="X164" i="47"/>
  <c r="W164" i="47"/>
  <c r="V164" i="47"/>
  <c r="U164" i="47"/>
  <c r="T164" i="47"/>
  <c r="AT162" i="47"/>
  <c r="AG162" i="47"/>
  <c r="AF162" i="47"/>
  <c r="AE162" i="47"/>
  <c r="AD162" i="47"/>
  <c r="AC162" i="47"/>
  <c r="AB162" i="47"/>
  <c r="AA162" i="47"/>
  <c r="Z162" i="47"/>
  <c r="Y162" i="47"/>
  <c r="X162" i="47"/>
  <c r="W162" i="47"/>
  <c r="V162" i="47"/>
  <c r="U162" i="47"/>
  <c r="T162" i="47"/>
  <c r="AT161" i="47"/>
  <c r="AG161" i="47"/>
  <c r="AF161" i="47"/>
  <c r="AE161" i="47"/>
  <c r="AD161" i="47"/>
  <c r="AR161" i="47" s="1"/>
  <c r="AC161" i="47"/>
  <c r="AB161" i="47"/>
  <c r="AA161" i="47"/>
  <c r="Z161" i="47"/>
  <c r="Y161" i="47"/>
  <c r="X161" i="47"/>
  <c r="W161" i="47"/>
  <c r="V161" i="47"/>
  <c r="U161" i="47"/>
  <c r="T161" i="47"/>
  <c r="AT160" i="47"/>
  <c r="AG160" i="47"/>
  <c r="AF160" i="47"/>
  <c r="AE160" i="47"/>
  <c r="AD160" i="47"/>
  <c r="AR160" i="47" s="1"/>
  <c r="AC160" i="47"/>
  <c r="AB160" i="47"/>
  <c r="AA160" i="47"/>
  <c r="Z160" i="47"/>
  <c r="Y160" i="47"/>
  <c r="X160" i="47"/>
  <c r="W160" i="47"/>
  <c r="V160" i="47"/>
  <c r="U160" i="47"/>
  <c r="T160" i="47"/>
  <c r="AT158" i="47"/>
  <c r="AG158" i="47"/>
  <c r="AF158" i="47"/>
  <c r="AE158" i="47"/>
  <c r="AD158" i="47"/>
  <c r="AC158" i="47"/>
  <c r="AB158" i="47"/>
  <c r="AA158" i="47"/>
  <c r="Z158" i="47"/>
  <c r="Y158" i="47"/>
  <c r="X158" i="47"/>
  <c r="W158" i="47"/>
  <c r="V158" i="47"/>
  <c r="U158" i="47"/>
  <c r="T158" i="47"/>
  <c r="AT157" i="47"/>
  <c r="AG157" i="47"/>
  <c r="AF157" i="47"/>
  <c r="AE157" i="47"/>
  <c r="AD157" i="47"/>
  <c r="AR157" i="47" s="1"/>
  <c r="AC157" i="47"/>
  <c r="AB157" i="47"/>
  <c r="AA157" i="47"/>
  <c r="Z157" i="47"/>
  <c r="Y157" i="47"/>
  <c r="X157" i="47"/>
  <c r="W157" i="47"/>
  <c r="V157" i="47"/>
  <c r="U157" i="47"/>
  <c r="T157" i="47"/>
  <c r="AT156" i="47"/>
  <c r="AG156" i="47"/>
  <c r="AF156" i="47"/>
  <c r="AE156" i="47"/>
  <c r="AD156" i="47"/>
  <c r="AR156" i="47" s="1"/>
  <c r="AC156" i="47"/>
  <c r="AB156" i="47"/>
  <c r="AA156" i="47"/>
  <c r="Z156" i="47"/>
  <c r="Y156" i="47"/>
  <c r="X156" i="47"/>
  <c r="W156" i="47"/>
  <c r="V156" i="47"/>
  <c r="U156" i="47"/>
  <c r="T156" i="47"/>
  <c r="AT154" i="47"/>
  <c r="AG154" i="47"/>
  <c r="AF154" i="47"/>
  <c r="AE154" i="47"/>
  <c r="AD154" i="47"/>
  <c r="AC154" i="47"/>
  <c r="AB154" i="47"/>
  <c r="AA154" i="47"/>
  <c r="Z154" i="47"/>
  <c r="Y154" i="47"/>
  <c r="X154" i="47"/>
  <c r="W154" i="47"/>
  <c r="V154" i="47"/>
  <c r="U154" i="47"/>
  <c r="T154" i="47"/>
  <c r="AT153" i="47"/>
  <c r="AG153" i="47"/>
  <c r="AF153" i="47"/>
  <c r="AE153" i="47"/>
  <c r="AD153" i="47"/>
  <c r="AR153" i="47" s="1"/>
  <c r="AC153" i="47"/>
  <c r="AB153" i="47"/>
  <c r="AA153" i="47"/>
  <c r="Z153" i="47"/>
  <c r="Y153" i="47"/>
  <c r="X153" i="47"/>
  <c r="W153" i="47"/>
  <c r="V153" i="47"/>
  <c r="U153" i="47"/>
  <c r="T153" i="47"/>
  <c r="AT152" i="47"/>
  <c r="AG152" i="47"/>
  <c r="AF152" i="47"/>
  <c r="AE152" i="47"/>
  <c r="AD152" i="47"/>
  <c r="AR152" i="47" s="1"/>
  <c r="AC152" i="47"/>
  <c r="AB152" i="47"/>
  <c r="AA152" i="47"/>
  <c r="Z152" i="47"/>
  <c r="Y152" i="47"/>
  <c r="X152" i="47"/>
  <c r="W152" i="47"/>
  <c r="V152" i="47"/>
  <c r="U152" i="47"/>
  <c r="T152" i="47"/>
  <c r="AT150" i="47"/>
  <c r="AG150" i="47"/>
  <c r="AF150" i="47"/>
  <c r="AE150" i="47"/>
  <c r="AD150" i="47"/>
  <c r="AC150" i="47"/>
  <c r="AB150" i="47"/>
  <c r="AA150" i="47"/>
  <c r="Z150" i="47"/>
  <c r="Y150" i="47"/>
  <c r="X150" i="47"/>
  <c r="W150" i="47"/>
  <c r="V150" i="47"/>
  <c r="U150" i="47"/>
  <c r="T150" i="47"/>
  <c r="AT149" i="47"/>
  <c r="AG149" i="47"/>
  <c r="AF149" i="47"/>
  <c r="AE149" i="47"/>
  <c r="AD149" i="47"/>
  <c r="AR149" i="47" s="1"/>
  <c r="AC149" i="47"/>
  <c r="AB149" i="47"/>
  <c r="AA149" i="47"/>
  <c r="Z149" i="47"/>
  <c r="Y149" i="47"/>
  <c r="X149" i="47"/>
  <c r="W149" i="47"/>
  <c r="V149" i="47"/>
  <c r="U149" i="47"/>
  <c r="T149" i="47"/>
  <c r="AT148" i="47"/>
  <c r="AG148" i="47"/>
  <c r="AF148" i="47"/>
  <c r="AE148" i="47"/>
  <c r="AD148" i="47"/>
  <c r="AR148" i="47" s="1"/>
  <c r="AC148" i="47"/>
  <c r="AB148" i="47"/>
  <c r="AA148" i="47"/>
  <c r="Z148" i="47"/>
  <c r="Y148" i="47"/>
  <c r="X148" i="47"/>
  <c r="W148" i="47"/>
  <c r="V148" i="47"/>
  <c r="U148" i="47"/>
  <c r="T148" i="47"/>
  <c r="AT146" i="47"/>
  <c r="AG146" i="47"/>
  <c r="AF146" i="47"/>
  <c r="AE146" i="47"/>
  <c r="AD146" i="47"/>
  <c r="AC146" i="47"/>
  <c r="AB146" i="47"/>
  <c r="AA146" i="47"/>
  <c r="Z146" i="47"/>
  <c r="Y146" i="47"/>
  <c r="X146" i="47"/>
  <c r="W146" i="47"/>
  <c r="V146" i="47"/>
  <c r="U146" i="47"/>
  <c r="T146" i="47"/>
  <c r="AT145" i="47"/>
  <c r="AG145" i="47"/>
  <c r="AF145" i="47"/>
  <c r="AE145" i="47"/>
  <c r="AD145" i="47"/>
  <c r="AR145" i="47" s="1"/>
  <c r="AC145" i="47"/>
  <c r="AB145" i="47"/>
  <c r="AA145" i="47"/>
  <c r="Z145" i="47"/>
  <c r="Y145" i="47"/>
  <c r="X145" i="47"/>
  <c r="W145" i="47"/>
  <c r="V145" i="47"/>
  <c r="U145" i="47"/>
  <c r="T145" i="47"/>
  <c r="AT144" i="47"/>
  <c r="AG144" i="47"/>
  <c r="AF144" i="47"/>
  <c r="AE144" i="47"/>
  <c r="AD144" i="47"/>
  <c r="AR144" i="47" s="1"/>
  <c r="AC144" i="47"/>
  <c r="AB144" i="47"/>
  <c r="AA144" i="47"/>
  <c r="Z144" i="47"/>
  <c r="Y144" i="47"/>
  <c r="X144" i="47"/>
  <c r="W144" i="47"/>
  <c r="V144" i="47"/>
  <c r="U144" i="47"/>
  <c r="T144" i="47"/>
  <c r="AT142" i="47"/>
  <c r="AG142" i="47"/>
  <c r="AF142" i="47"/>
  <c r="AE142" i="47"/>
  <c r="AD142" i="47"/>
  <c r="AC142" i="47"/>
  <c r="AB142" i="47"/>
  <c r="AA142" i="47"/>
  <c r="Z142" i="47"/>
  <c r="Y142" i="47"/>
  <c r="X142" i="47"/>
  <c r="W142" i="47"/>
  <c r="V142" i="47"/>
  <c r="U142" i="47"/>
  <c r="T142" i="47"/>
  <c r="AT141" i="47"/>
  <c r="AG141" i="47"/>
  <c r="AF141" i="47"/>
  <c r="AE141" i="47"/>
  <c r="AD141" i="47"/>
  <c r="AR141" i="47" s="1"/>
  <c r="AC141" i="47"/>
  <c r="AB141" i="47"/>
  <c r="AA141" i="47"/>
  <c r="Z141" i="47"/>
  <c r="Y141" i="47"/>
  <c r="X141" i="47"/>
  <c r="W141" i="47"/>
  <c r="V141" i="47"/>
  <c r="U141" i="47"/>
  <c r="T141" i="47"/>
  <c r="AT140" i="47"/>
  <c r="AG140" i="47"/>
  <c r="AF140" i="47"/>
  <c r="AE140" i="47"/>
  <c r="AD140" i="47"/>
  <c r="AR140" i="47" s="1"/>
  <c r="AC140" i="47"/>
  <c r="AB140" i="47"/>
  <c r="AA140" i="47"/>
  <c r="Z140" i="47"/>
  <c r="Y140" i="47"/>
  <c r="X140" i="47"/>
  <c r="W140" i="47"/>
  <c r="V140" i="47"/>
  <c r="U140" i="47"/>
  <c r="T140" i="47"/>
  <c r="AT138" i="47"/>
  <c r="AG138" i="47"/>
  <c r="AF138" i="47"/>
  <c r="AE138" i="47"/>
  <c r="AD138" i="47"/>
  <c r="AC138" i="47"/>
  <c r="AB138" i="47"/>
  <c r="AA138" i="47"/>
  <c r="Z138" i="47"/>
  <c r="Y138" i="47"/>
  <c r="X138" i="47"/>
  <c r="W138" i="47"/>
  <c r="V138" i="47"/>
  <c r="U138" i="47"/>
  <c r="T138" i="47"/>
  <c r="AT137" i="47"/>
  <c r="AG137" i="47"/>
  <c r="AF137" i="47"/>
  <c r="AE137" i="47"/>
  <c r="AD137" i="47"/>
  <c r="AR137" i="47" s="1"/>
  <c r="AC137" i="47"/>
  <c r="AB137" i="47"/>
  <c r="AA137" i="47"/>
  <c r="Z137" i="47"/>
  <c r="Y137" i="47"/>
  <c r="X137" i="47"/>
  <c r="W137" i="47"/>
  <c r="V137" i="47"/>
  <c r="U137" i="47"/>
  <c r="T137" i="47"/>
  <c r="AT136" i="47"/>
  <c r="AG136" i="47"/>
  <c r="AF136" i="47"/>
  <c r="AE136" i="47"/>
  <c r="AD136" i="47"/>
  <c r="AR136" i="47" s="1"/>
  <c r="AC136" i="47"/>
  <c r="AB136" i="47"/>
  <c r="AA136" i="47"/>
  <c r="Z136" i="47"/>
  <c r="Y136" i="47"/>
  <c r="X136" i="47"/>
  <c r="W136" i="47"/>
  <c r="V136" i="47"/>
  <c r="U136" i="47"/>
  <c r="T136" i="47"/>
  <c r="E131" i="47"/>
  <c r="D131" i="47"/>
  <c r="AT129" i="47"/>
  <c r="AG129" i="47"/>
  <c r="AF129" i="47"/>
  <c r="AE129" i="47"/>
  <c r="AD129" i="47"/>
  <c r="AC129" i="47"/>
  <c r="AB129" i="47"/>
  <c r="AA129" i="47"/>
  <c r="Z129" i="47"/>
  <c r="Y129" i="47"/>
  <c r="X129" i="47"/>
  <c r="W129" i="47"/>
  <c r="V129" i="47"/>
  <c r="U129" i="47"/>
  <c r="T129" i="47"/>
  <c r="AT128" i="47"/>
  <c r="AG128" i="47"/>
  <c r="AF128" i="47"/>
  <c r="AE128" i="47"/>
  <c r="AD128" i="47"/>
  <c r="AR128" i="47" s="1"/>
  <c r="AC128" i="47"/>
  <c r="AB128" i="47"/>
  <c r="AA128" i="47"/>
  <c r="Z128" i="47"/>
  <c r="Y128" i="47"/>
  <c r="X128" i="47"/>
  <c r="W128" i="47"/>
  <c r="V128" i="47"/>
  <c r="U128" i="47"/>
  <c r="T128" i="47"/>
  <c r="AT127" i="47"/>
  <c r="AG127" i="47"/>
  <c r="AF127" i="47"/>
  <c r="AE127" i="47"/>
  <c r="AD127" i="47"/>
  <c r="AR127" i="47" s="1"/>
  <c r="AC127" i="47"/>
  <c r="AB127" i="47"/>
  <c r="AA127" i="47"/>
  <c r="Z127" i="47"/>
  <c r="Y127" i="47"/>
  <c r="X127" i="47"/>
  <c r="W127" i="47"/>
  <c r="V127" i="47"/>
  <c r="U127" i="47"/>
  <c r="T127" i="47"/>
  <c r="AT125" i="47"/>
  <c r="AG125" i="47"/>
  <c r="AF125" i="47"/>
  <c r="AE125" i="47"/>
  <c r="AD125" i="47"/>
  <c r="AC125" i="47"/>
  <c r="AB125" i="47"/>
  <c r="AA125" i="47"/>
  <c r="Z125" i="47"/>
  <c r="Y125" i="47"/>
  <c r="X125" i="47"/>
  <c r="W125" i="47"/>
  <c r="V125" i="47"/>
  <c r="U125" i="47"/>
  <c r="T125" i="47"/>
  <c r="AT124" i="47"/>
  <c r="AG124" i="47"/>
  <c r="AF124" i="47"/>
  <c r="AE124" i="47"/>
  <c r="AD124" i="47"/>
  <c r="AR124" i="47" s="1"/>
  <c r="AC124" i="47"/>
  <c r="AB124" i="47"/>
  <c r="AA124" i="47"/>
  <c r="Z124" i="47"/>
  <c r="Y124" i="47"/>
  <c r="X124" i="47"/>
  <c r="W124" i="47"/>
  <c r="V124" i="47"/>
  <c r="U124" i="47"/>
  <c r="T124" i="47"/>
  <c r="AT123" i="47"/>
  <c r="AG123" i="47"/>
  <c r="AF123" i="47"/>
  <c r="AE123" i="47"/>
  <c r="AD123" i="47"/>
  <c r="AR123" i="47" s="1"/>
  <c r="AC123" i="47"/>
  <c r="AB123" i="47"/>
  <c r="AA123" i="47"/>
  <c r="Z123" i="47"/>
  <c r="Y123" i="47"/>
  <c r="X123" i="47"/>
  <c r="W123" i="47"/>
  <c r="V123" i="47"/>
  <c r="U123" i="47"/>
  <c r="T123" i="47"/>
  <c r="AT121" i="47"/>
  <c r="AG121" i="47"/>
  <c r="AF121" i="47"/>
  <c r="AE121" i="47"/>
  <c r="AD121" i="47"/>
  <c r="AC121" i="47"/>
  <c r="AB121" i="47"/>
  <c r="AA121" i="47"/>
  <c r="Z121" i="47"/>
  <c r="Y121" i="47"/>
  <c r="X121" i="47"/>
  <c r="W121" i="47"/>
  <c r="V121" i="47"/>
  <c r="U121" i="47"/>
  <c r="T121" i="47"/>
  <c r="AT120" i="47"/>
  <c r="AG120" i="47"/>
  <c r="AF120" i="47"/>
  <c r="AE120" i="47"/>
  <c r="AD120" i="47"/>
  <c r="AR120" i="47" s="1"/>
  <c r="AC120" i="47"/>
  <c r="AB120" i="47"/>
  <c r="AA120" i="47"/>
  <c r="Z120" i="47"/>
  <c r="Y120" i="47"/>
  <c r="X120" i="47"/>
  <c r="W120" i="47"/>
  <c r="V120" i="47"/>
  <c r="U120" i="47"/>
  <c r="T120" i="47"/>
  <c r="AT119" i="47"/>
  <c r="AG119" i="47"/>
  <c r="AF119" i="47"/>
  <c r="AE119" i="47"/>
  <c r="AD119" i="47"/>
  <c r="AR119" i="47" s="1"/>
  <c r="AC119" i="47"/>
  <c r="AB119" i="47"/>
  <c r="AA119" i="47"/>
  <c r="Z119" i="47"/>
  <c r="Y119" i="47"/>
  <c r="X119" i="47"/>
  <c r="W119" i="47"/>
  <c r="V119" i="47"/>
  <c r="U119" i="47"/>
  <c r="T119" i="47"/>
  <c r="AT117" i="47"/>
  <c r="AG117" i="47"/>
  <c r="AF117" i="47"/>
  <c r="AE117" i="47"/>
  <c r="AD117" i="47"/>
  <c r="AC117" i="47"/>
  <c r="AB117" i="47"/>
  <c r="AA117" i="47"/>
  <c r="Z117" i="47"/>
  <c r="Y117" i="47"/>
  <c r="X117" i="47"/>
  <c r="W117" i="47"/>
  <c r="V117" i="47"/>
  <c r="U117" i="47"/>
  <c r="T117" i="47"/>
  <c r="AT116" i="47"/>
  <c r="AG116" i="47"/>
  <c r="AF116" i="47"/>
  <c r="AE116" i="47"/>
  <c r="AD116" i="47"/>
  <c r="AR116" i="47" s="1"/>
  <c r="AC116" i="47"/>
  <c r="AB116" i="47"/>
  <c r="AA116" i="47"/>
  <c r="Z116" i="47"/>
  <c r="Y116" i="47"/>
  <c r="X116" i="47"/>
  <c r="W116" i="47"/>
  <c r="V116" i="47"/>
  <c r="U116" i="47"/>
  <c r="T116" i="47"/>
  <c r="AT115" i="47"/>
  <c r="AG115" i="47"/>
  <c r="AF115" i="47"/>
  <c r="AE115" i="47"/>
  <c r="AD115" i="47"/>
  <c r="AR115" i="47" s="1"/>
  <c r="AC115" i="47"/>
  <c r="AB115" i="47"/>
  <c r="AA115" i="47"/>
  <c r="Z115" i="47"/>
  <c r="Y115" i="47"/>
  <c r="X115" i="47"/>
  <c r="W115" i="47"/>
  <c r="V115" i="47"/>
  <c r="U115" i="47"/>
  <c r="T115" i="47"/>
  <c r="AT113" i="47"/>
  <c r="AG113" i="47"/>
  <c r="AF113" i="47"/>
  <c r="AE113" i="47"/>
  <c r="AD113" i="47"/>
  <c r="AC113" i="47"/>
  <c r="AB113" i="47"/>
  <c r="AA113" i="47"/>
  <c r="Z113" i="47"/>
  <c r="Y113" i="47"/>
  <c r="X113" i="47"/>
  <c r="W113" i="47"/>
  <c r="V113" i="47"/>
  <c r="U113" i="47"/>
  <c r="T113" i="47"/>
  <c r="AT112" i="47"/>
  <c r="AG112" i="47"/>
  <c r="AF112" i="47"/>
  <c r="AE112" i="47"/>
  <c r="AD112" i="47"/>
  <c r="AR112" i="47" s="1"/>
  <c r="AC112" i="47"/>
  <c r="AB112" i="47"/>
  <c r="AA112" i="47"/>
  <c r="Z112" i="47"/>
  <c r="Y112" i="47"/>
  <c r="X112" i="47"/>
  <c r="W112" i="47"/>
  <c r="V112" i="47"/>
  <c r="U112" i="47"/>
  <c r="T112" i="47"/>
  <c r="AT111" i="47"/>
  <c r="AG111" i="47"/>
  <c r="AF111" i="47"/>
  <c r="AE111" i="47"/>
  <c r="AD111" i="47"/>
  <c r="AR111" i="47" s="1"/>
  <c r="AC111" i="47"/>
  <c r="AB111" i="47"/>
  <c r="AA111" i="47"/>
  <c r="Z111" i="47"/>
  <c r="Y111" i="47"/>
  <c r="X111" i="47"/>
  <c r="W111" i="47"/>
  <c r="V111" i="47"/>
  <c r="U111" i="47"/>
  <c r="T111" i="47"/>
  <c r="E106" i="47"/>
  <c r="D106" i="47"/>
  <c r="AT104" i="47"/>
  <c r="AG104" i="47"/>
  <c r="AF104" i="47"/>
  <c r="AE104" i="47"/>
  <c r="AD104" i="47"/>
  <c r="AC104" i="47"/>
  <c r="AB104" i="47"/>
  <c r="AA104" i="47"/>
  <c r="Z104" i="47"/>
  <c r="Y104" i="47"/>
  <c r="X104" i="47"/>
  <c r="W104" i="47"/>
  <c r="V104" i="47"/>
  <c r="U104" i="47"/>
  <c r="T104" i="47"/>
  <c r="AT103" i="47"/>
  <c r="AG103" i="47"/>
  <c r="AF103" i="47"/>
  <c r="AE103" i="47"/>
  <c r="AD103" i="47"/>
  <c r="AR103" i="47" s="1"/>
  <c r="AC103" i="47"/>
  <c r="AB103" i="47"/>
  <c r="AA103" i="47"/>
  <c r="Z103" i="47"/>
  <c r="Y103" i="47"/>
  <c r="X103" i="47"/>
  <c r="W103" i="47"/>
  <c r="V103" i="47"/>
  <c r="U103" i="47"/>
  <c r="T103" i="47"/>
  <c r="AT102" i="47"/>
  <c r="AG102" i="47"/>
  <c r="AF102" i="47"/>
  <c r="AE102" i="47"/>
  <c r="AD102" i="47"/>
  <c r="AR102" i="47" s="1"/>
  <c r="AC102" i="47"/>
  <c r="AB102" i="47"/>
  <c r="AA102" i="47"/>
  <c r="Z102" i="47"/>
  <c r="Y102" i="47"/>
  <c r="X102" i="47"/>
  <c r="W102" i="47"/>
  <c r="V102" i="47"/>
  <c r="U102" i="47"/>
  <c r="T102" i="47"/>
  <c r="AT100" i="47"/>
  <c r="AG100" i="47"/>
  <c r="AF100" i="47"/>
  <c r="AE100" i="47"/>
  <c r="AD100" i="47"/>
  <c r="AC100" i="47"/>
  <c r="AB100" i="47"/>
  <c r="AA100" i="47"/>
  <c r="Z100" i="47"/>
  <c r="Y100" i="47"/>
  <c r="X100" i="47"/>
  <c r="W100" i="47"/>
  <c r="V100" i="47"/>
  <c r="U100" i="47"/>
  <c r="T100" i="47"/>
  <c r="AT99" i="47"/>
  <c r="AG99" i="47"/>
  <c r="AF99" i="47"/>
  <c r="AE99" i="47"/>
  <c r="AD99" i="47"/>
  <c r="AR99" i="47" s="1"/>
  <c r="AC99" i="47"/>
  <c r="AB99" i="47"/>
  <c r="AA99" i="47"/>
  <c r="Z99" i="47"/>
  <c r="Y99" i="47"/>
  <c r="X99" i="47"/>
  <c r="W99" i="47"/>
  <c r="V99" i="47"/>
  <c r="U99" i="47"/>
  <c r="T99" i="47"/>
  <c r="AT98" i="47"/>
  <c r="AG98" i="47"/>
  <c r="AF98" i="47"/>
  <c r="AE98" i="47"/>
  <c r="AD98" i="47"/>
  <c r="AR98" i="47" s="1"/>
  <c r="AC98" i="47"/>
  <c r="AB98" i="47"/>
  <c r="AA98" i="47"/>
  <c r="Z98" i="47"/>
  <c r="Y98" i="47"/>
  <c r="X98" i="47"/>
  <c r="W98" i="47"/>
  <c r="V98" i="47"/>
  <c r="U98" i="47"/>
  <c r="T98" i="47"/>
  <c r="AT96" i="47"/>
  <c r="AG96" i="47"/>
  <c r="AF96" i="47"/>
  <c r="AE96" i="47"/>
  <c r="AD96" i="47"/>
  <c r="AC96" i="47"/>
  <c r="AB96" i="47"/>
  <c r="AA96" i="47"/>
  <c r="Z96" i="47"/>
  <c r="Y96" i="47"/>
  <c r="X96" i="47"/>
  <c r="W96" i="47"/>
  <c r="V96" i="47"/>
  <c r="U96" i="47"/>
  <c r="T96" i="47"/>
  <c r="AT95" i="47"/>
  <c r="AG95" i="47"/>
  <c r="AF95" i="47"/>
  <c r="AE95" i="47"/>
  <c r="AD95" i="47"/>
  <c r="AR95" i="47" s="1"/>
  <c r="AC95" i="47"/>
  <c r="AB95" i="47"/>
  <c r="AA95" i="47"/>
  <c r="Z95" i="47"/>
  <c r="Y95" i="47"/>
  <c r="X95" i="47"/>
  <c r="W95" i="47"/>
  <c r="V95" i="47"/>
  <c r="U95" i="47"/>
  <c r="T95" i="47"/>
  <c r="AT94" i="47"/>
  <c r="AG94" i="47"/>
  <c r="AF94" i="47"/>
  <c r="AE94" i="47"/>
  <c r="AD94" i="47"/>
  <c r="AR94" i="47" s="1"/>
  <c r="AC94" i="47"/>
  <c r="AB94" i="47"/>
  <c r="AA94" i="47"/>
  <c r="Z94" i="47"/>
  <c r="Y94" i="47"/>
  <c r="X94" i="47"/>
  <c r="W94" i="47"/>
  <c r="V94" i="47"/>
  <c r="U94" i="47"/>
  <c r="T94" i="47"/>
  <c r="AT92" i="47"/>
  <c r="AG92" i="47"/>
  <c r="AF92" i="47"/>
  <c r="AE92" i="47"/>
  <c r="AD92" i="47"/>
  <c r="AC92" i="47"/>
  <c r="AB92" i="47"/>
  <c r="AA92" i="47"/>
  <c r="Z92" i="47"/>
  <c r="Y92" i="47"/>
  <c r="X92" i="47"/>
  <c r="W92" i="47"/>
  <c r="V92" i="47"/>
  <c r="U92" i="47"/>
  <c r="T92" i="47"/>
  <c r="AT91" i="47"/>
  <c r="AG91" i="47"/>
  <c r="AF91" i="47"/>
  <c r="AE91" i="47"/>
  <c r="AD91" i="47"/>
  <c r="AR91" i="47" s="1"/>
  <c r="AC91" i="47"/>
  <c r="AB91" i="47"/>
  <c r="AA91" i="47"/>
  <c r="Z91" i="47"/>
  <c r="Y91" i="47"/>
  <c r="X91" i="47"/>
  <c r="W91" i="47"/>
  <c r="V91" i="47"/>
  <c r="U91" i="47"/>
  <c r="T91" i="47"/>
  <c r="AT90" i="47"/>
  <c r="AG90" i="47"/>
  <c r="AF90" i="47"/>
  <c r="AE90" i="47"/>
  <c r="AD90" i="47"/>
  <c r="AR90" i="47" s="1"/>
  <c r="AC90" i="47"/>
  <c r="AB90" i="47"/>
  <c r="AA90" i="47"/>
  <c r="Z90" i="47"/>
  <c r="Y90" i="47"/>
  <c r="X90" i="47"/>
  <c r="W90" i="47"/>
  <c r="V90" i="47"/>
  <c r="U90" i="47"/>
  <c r="T90" i="47"/>
  <c r="AT88" i="47"/>
  <c r="AG88" i="47"/>
  <c r="AF88" i="47"/>
  <c r="AE88" i="47"/>
  <c r="AD88" i="47"/>
  <c r="AC88" i="47"/>
  <c r="AB88" i="47"/>
  <c r="AA88" i="47"/>
  <c r="Z88" i="47"/>
  <c r="Y88" i="47"/>
  <c r="X88" i="47"/>
  <c r="W88" i="47"/>
  <c r="V88" i="47"/>
  <c r="U88" i="47"/>
  <c r="T88" i="47"/>
  <c r="AT87" i="47"/>
  <c r="AG87" i="47"/>
  <c r="AF87" i="47"/>
  <c r="AE87" i="47"/>
  <c r="AD87" i="47"/>
  <c r="AR87" i="47" s="1"/>
  <c r="AC87" i="47"/>
  <c r="AB87" i="47"/>
  <c r="AA87" i="47"/>
  <c r="Z87" i="47"/>
  <c r="Y87" i="47"/>
  <c r="X87" i="47"/>
  <c r="W87" i="47"/>
  <c r="V87" i="47"/>
  <c r="U87" i="47"/>
  <c r="T87" i="47"/>
  <c r="AT86" i="47"/>
  <c r="AG86" i="47"/>
  <c r="AF86" i="47"/>
  <c r="AE86" i="47"/>
  <c r="AD86" i="47"/>
  <c r="AR86" i="47" s="1"/>
  <c r="AC86" i="47"/>
  <c r="AB86" i="47"/>
  <c r="AA86" i="47"/>
  <c r="Z86" i="47"/>
  <c r="Y86" i="47"/>
  <c r="X86" i="47"/>
  <c r="W86" i="47"/>
  <c r="V86" i="47"/>
  <c r="U86" i="47"/>
  <c r="T86" i="47"/>
  <c r="E81" i="47"/>
  <c r="D81" i="47"/>
  <c r="AT79" i="47"/>
  <c r="AG79" i="47"/>
  <c r="AF79" i="47"/>
  <c r="AE79" i="47"/>
  <c r="AD79" i="47"/>
  <c r="AC79" i="47"/>
  <c r="AB79" i="47"/>
  <c r="AA79" i="47"/>
  <c r="Z79" i="47"/>
  <c r="Y79" i="47"/>
  <c r="X79" i="47"/>
  <c r="W79" i="47"/>
  <c r="V79" i="47"/>
  <c r="U79" i="47"/>
  <c r="T79" i="47"/>
  <c r="AT78" i="47"/>
  <c r="AG78" i="47"/>
  <c r="AF78" i="47"/>
  <c r="AE78" i="47"/>
  <c r="AD78" i="47"/>
  <c r="AR78" i="47" s="1"/>
  <c r="AC78" i="47"/>
  <c r="AB78" i="47"/>
  <c r="AA78" i="47"/>
  <c r="Z78" i="47"/>
  <c r="Y78" i="47"/>
  <c r="X78" i="47"/>
  <c r="W78" i="47"/>
  <c r="V78" i="47"/>
  <c r="U78" i="47"/>
  <c r="T78" i="47"/>
  <c r="AT77" i="47"/>
  <c r="AG77" i="47"/>
  <c r="AF77" i="47"/>
  <c r="AE77" i="47"/>
  <c r="AD77" i="47"/>
  <c r="AR77" i="47" s="1"/>
  <c r="AC77" i="47"/>
  <c r="AB77" i="47"/>
  <c r="AA77" i="47"/>
  <c r="Z77" i="47"/>
  <c r="Y77" i="47"/>
  <c r="X77" i="47"/>
  <c r="W77" i="47"/>
  <c r="V77" i="47"/>
  <c r="U77" i="47"/>
  <c r="T77" i="47"/>
  <c r="AT75" i="47"/>
  <c r="AG75" i="47"/>
  <c r="AF75" i="47"/>
  <c r="AE75" i="47"/>
  <c r="AD75" i="47"/>
  <c r="AC75" i="47"/>
  <c r="AB75" i="47"/>
  <c r="AA75" i="47"/>
  <c r="Z75" i="47"/>
  <c r="Y75" i="47"/>
  <c r="X75" i="47"/>
  <c r="W75" i="47"/>
  <c r="V75" i="47"/>
  <c r="U75" i="47"/>
  <c r="T75" i="47"/>
  <c r="AT74" i="47"/>
  <c r="AG74" i="47"/>
  <c r="AF74" i="47"/>
  <c r="AE74" i="47"/>
  <c r="AD74" i="47"/>
  <c r="AR74" i="47" s="1"/>
  <c r="AC74" i="47"/>
  <c r="AB74" i="47"/>
  <c r="AA74" i="47"/>
  <c r="Z74" i="47"/>
  <c r="Y74" i="47"/>
  <c r="X74" i="47"/>
  <c r="W74" i="47"/>
  <c r="V74" i="47"/>
  <c r="U74" i="47"/>
  <c r="T74" i="47"/>
  <c r="AT73" i="47"/>
  <c r="AG73" i="47"/>
  <c r="AF73" i="47"/>
  <c r="AE73" i="47"/>
  <c r="AD73" i="47"/>
  <c r="AR73" i="47" s="1"/>
  <c r="AC73" i="47"/>
  <c r="AB73" i="47"/>
  <c r="AA73" i="47"/>
  <c r="Z73" i="47"/>
  <c r="Y73" i="47"/>
  <c r="X73" i="47"/>
  <c r="W73" i="47"/>
  <c r="V73" i="47"/>
  <c r="U73" i="47"/>
  <c r="T73" i="47"/>
  <c r="AT71" i="47"/>
  <c r="AG71" i="47"/>
  <c r="AF71" i="47"/>
  <c r="AE71" i="47"/>
  <c r="AD71" i="47"/>
  <c r="AC71" i="47"/>
  <c r="AB71" i="47"/>
  <c r="AA71" i="47"/>
  <c r="Z71" i="47"/>
  <c r="Y71" i="47"/>
  <c r="X71" i="47"/>
  <c r="W71" i="47"/>
  <c r="V71" i="47"/>
  <c r="U71" i="47"/>
  <c r="T71" i="47"/>
  <c r="AT70" i="47"/>
  <c r="AG70" i="47"/>
  <c r="AF70" i="47"/>
  <c r="AE70" i="47"/>
  <c r="AD70" i="47"/>
  <c r="AR70" i="47" s="1"/>
  <c r="AC70" i="47"/>
  <c r="AB70" i="47"/>
  <c r="AA70" i="47"/>
  <c r="Z70" i="47"/>
  <c r="Y70" i="47"/>
  <c r="X70" i="47"/>
  <c r="W70" i="47"/>
  <c r="V70" i="47"/>
  <c r="U70" i="47"/>
  <c r="T70" i="47"/>
  <c r="AT69" i="47"/>
  <c r="AG69" i="47"/>
  <c r="AF69" i="47"/>
  <c r="AE69" i="47"/>
  <c r="AD69" i="47"/>
  <c r="AR69" i="47" s="1"/>
  <c r="AC69" i="47"/>
  <c r="AB69" i="47"/>
  <c r="AA69" i="47"/>
  <c r="Z69" i="47"/>
  <c r="Y69" i="47"/>
  <c r="X69" i="47"/>
  <c r="W69" i="47"/>
  <c r="V69" i="47"/>
  <c r="U69" i="47"/>
  <c r="T69" i="47"/>
  <c r="AT67" i="47"/>
  <c r="AG67" i="47"/>
  <c r="AF67" i="47"/>
  <c r="AE67" i="47"/>
  <c r="AD67" i="47"/>
  <c r="AC67" i="47"/>
  <c r="AB67" i="47"/>
  <c r="AA67" i="47"/>
  <c r="Z67" i="47"/>
  <c r="Y67" i="47"/>
  <c r="X67" i="47"/>
  <c r="W67" i="47"/>
  <c r="V67" i="47"/>
  <c r="U67" i="47"/>
  <c r="T67" i="47"/>
  <c r="AT66" i="47"/>
  <c r="AG66" i="47"/>
  <c r="AF66" i="47"/>
  <c r="AE66" i="47"/>
  <c r="AD66" i="47"/>
  <c r="AR66" i="47" s="1"/>
  <c r="AC66" i="47"/>
  <c r="AB66" i="47"/>
  <c r="AA66" i="47"/>
  <c r="Z66" i="47"/>
  <c r="Y66" i="47"/>
  <c r="X66" i="47"/>
  <c r="W66" i="47"/>
  <c r="V66" i="47"/>
  <c r="U66" i="47"/>
  <c r="T66" i="47"/>
  <c r="AT65" i="47"/>
  <c r="AG65" i="47"/>
  <c r="AF65" i="47"/>
  <c r="AE65" i="47"/>
  <c r="AD65" i="47"/>
  <c r="AR65" i="47" s="1"/>
  <c r="AC65" i="47"/>
  <c r="AB65" i="47"/>
  <c r="AA65" i="47"/>
  <c r="Z65" i="47"/>
  <c r="Y65" i="47"/>
  <c r="X65" i="47"/>
  <c r="W65" i="47"/>
  <c r="V65" i="47"/>
  <c r="U65" i="47"/>
  <c r="T65" i="47"/>
  <c r="AT63" i="47"/>
  <c r="AG63" i="47"/>
  <c r="AF63" i="47"/>
  <c r="AE63" i="47"/>
  <c r="AD63" i="47"/>
  <c r="AC63" i="47"/>
  <c r="AB63" i="47"/>
  <c r="AA63" i="47"/>
  <c r="Z63" i="47"/>
  <c r="Y63" i="47"/>
  <c r="X63" i="47"/>
  <c r="W63" i="47"/>
  <c r="V63" i="47"/>
  <c r="U63" i="47"/>
  <c r="T63" i="47"/>
  <c r="AT62" i="47"/>
  <c r="AG62" i="47"/>
  <c r="AF62" i="47"/>
  <c r="AE62" i="47"/>
  <c r="AD62" i="47"/>
  <c r="AR62" i="47" s="1"/>
  <c r="AC62" i="47"/>
  <c r="AB62" i="47"/>
  <c r="AA62" i="47"/>
  <c r="Z62" i="47"/>
  <c r="Y62" i="47"/>
  <c r="X62" i="47"/>
  <c r="W62" i="47"/>
  <c r="V62" i="47"/>
  <c r="U62" i="47"/>
  <c r="T62" i="47"/>
  <c r="AT61" i="47"/>
  <c r="AG61" i="47"/>
  <c r="AF61" i="47"/>
  <c r="AE61" i="47"/>
  <c r="AD61" i="47"/>
  <c r="AR61" i="47" s="1"/>
  <c r="AC61" i="47"/>
  <c r="AB61" i="47"/>
  <c r="AA61" i="47"/>
  <c r="Z61" i="47"/>
  <c r="Y61" i="47"/>
  <c r="X61" i="47"/>
  <c r="W61" i="47"/>
  <c r="V61" i="47"/>
  <c r="U61" i="47"/>
  <c r="T61" i="47"/>
  <c r="AT59" i="47"/>
  <c r="AG59" i="47"/>
  <c r="AF59" i="47"/>
  <c r="AE59" i="47"/>
  <c r="AD59" i="47"/>
  <c r="AC59" i="47"/>
  <c r="AB59" i="47"/>
  <c r="AA59" i="47"/>
  <c r="Z59" i="47"/>
  <c r="Y59" i="47"/>
  <c r="X59" i="47"/>
  <c r="W59" i="47"/>
  <c r="V59" i="47"/>
  <c r="U59" i="47"/>
  <c r="T59" i="47"/>
  <c r="AT58" i="47"/>
  <c r="AG58" i="47"/>
  <c r="AF58" i="47"/>
  <c r="AE58" i="47"/>
  <c r="AD58" i="47"/>
  <c r="AR58" i="47" s="1"/>
  <c r="AC58" i="47"/>
  <c r="AB58" i="47"/>
  <c r="AA58" i="47"/>
  <c r="Z58" i="47"/>
  <c r="Y58" i="47"/>
  <c r="X58" i="47"/>
  <c r="W58" i="47"/>
  <c r="V58" i="47"/>
  <c r="U58" i="47"/>
  <c r="T58" i="47"/>
  <c r="AT57" i="47"/>
  <c r="AG57" i="47"/>
  <c r="AF57" i="47"/>
  <c r="AE57" i="47"/>
  <c r="AD57" i="47"/>
  <c r="AR57" i="47" s="1"/>
  <c r="AC57" i="47"/>
  <c r="AB57" i="47"/>
  <c r="AA57" i="47"/>
  <c r="Z57" i="47"/>
  <c r="Y57" i="47"/>
  <c r="X57" i="47"/>
  <c r="W57" i="47"/>
  <c r="V57" i="47"/>
  <c r="U57" i="47"/>
  <c r="T57" i="47"/>
  <c r="AT55" i="47"/>
  <c r="AG55" i="47"/>
  <c r="AF55" i="47"/>
  <c r="AE55" i="47"/>
  <c r="AD55" i="47"/>
  <c r="AC55" i="47"/>
  <c r="AB55" i="47"/>
  <c r="AA55" i="47"/>
  <c r="Z55" i="47"/>
  <c r="Y55" i="47"/>
  <c r="X55" i="47"/>
  <c r="W55" i="47"/>
  <c r="V55" i="47"/>
  <c r="U55" i="47"/>
  <c r="T55" i="47"/>
  <c r="AT54" i="47"/>
  <c r="AG54" i="47"/>
  <c r="AF54" i="47"/>
  <c r="AE54" i="47"/>
  <c r="AD54" i="47"/>
  <c r="AR54" i="47" s="1"/>
  <c r="AC54" i="47"/>
  <c r="AB54" i="47"/>
  <c r="AA54" i="47"/>
  <c r="Z54" i="47"/>
  <c r="Y54" i="47"/>
  <c r="X54" i="47"/>
  <c r="W54" i="47"/>
  <c r="V54" i="47"/>
  <c r="U54" i="47"/>
  <c r="T54" i="47"/>
  <c r="AT53" i="47"/>
  <c r="AG53" i="47"/>
  <c r="AF53" i="47"/>
  <c r="AE53" i="47"/>
  <c r="AD53" i="47"/>
  <c r="AR53" i="47" s="1"/>
  <c r="AC53" i="47"/>
  <c r="AB53" i="47"/>
  <c r="AA53" i="47"/>
  <c r="Z53" i="47"/>
  <c r="Y53" i="47"/>
  <c r="X53" i="47"/>
  <c r="W53" i="47"/>
  <c r="V53" i="47"/>
  <c r="U53" i="47"/>
  <c r="T53" i="47"/>
  <c r="E92" i="16"/>
  <c r="D92" i="16"/>
  <c r="AG90" i="16"/>
  <c r="AF90" i="16"/>
  <c r="AE90" i="16"/>
  <c r="AD90" i="16"/>
  <c r="AC90" i="16"/>
  <c r="AB90" i="16"/>
  <c r="AA90" i="16"/>
  <c r="Z90" i="16"/>
  <c r="Y90" i="16"/>
  <c r="X90" i="16"/>
  <c r="W90" i="16"/>
  <c r="V90" i="16"/>
  <c r="U90" i="16"/>
  <c r="T90" i="16"/>
  <c r="AG89" i="16"/>
  <c r="AF89" i="16"/>
  <c r="AE89" i="16"/>
  <c r="AD89" i="16"/>
  <c r="AR89" i="16" s="1"/>
  <c r="AC89" i="16"/>
  <c r="AB89" i="16"/>
  <c r="AA89" i="16"/>
  <c r="Z89" i="16"/>
  <c r="Y89" i="16"/>
  <c r="X89" i="16"/>
  <c r="W89" i="16"/>
  <c r="V89" i="16"/>
  <c r="U89" i="16"/>
  <c r="T89" i="16"/>
  <c r="AG87" i="16"/>
  <c r="AF87" i="16"/>
  <c r="AE87" i="16"/>
  <c r="AD87" i="16"/>
  <c r="AC87" i="16"/>
  <c r="AB87" i="16"/>
  <c r="AA87" i="16"/>
  <c r="Z87" i="16"/>
  <c r="Y87" i="16"/>
  <c r="X87" i="16"/>
  <c r="W87" i="16"/>
  <c r="V87" i="16"/>
  <c r="U87" i="16"/>
  <c r="T87" i="16"/>
  <c r="AG86" i="16"/>
  <c r="AF86" i="16"/>
  <c r="AE86" i="16"/>
  <c r="AD86" i="16"/>
  <c r="AR86" i="16" s="1"/>
  <c r="AC86" i="16"/>
  <c r="AB86" i="16"/>
  <c r="AA86" i="16"/>
  <c r="Z86" i="16"/>
  <c r="Y86" i="16"/>
  <c r="X86" i="16"/>
  <c r="W86" i="16"/>
  <c r="V86" i="16"/>
  <c r="U86" i="16"/>
  <c r="T86" i="16"/>
  <c r="E83" i="16"/>
  <c r="D83" i="16"/>
  <c r="AG81" i="16"/>
  <c r="AF81" i="16"/>
  <c r="AE81" i="16"/>
  <c r="AD81" i="16"/>
  <c r="AC81" i="16"/>
  <c r="AB81" i="16"/>
  <c r="AA81" i="16"/>
  <c r="Z81" i="16"/>
  <c r="Y81" i="16"/>
  <c r="X81" i="16"/>
  <c r="W81" i="16"/>
  <c r="V81" i="16"/>
  <c r="U81" i="16"/>
  <c r="T81" i="16"/>
  <c r="AG80" i="16"/>
  <c r="AF80" i="16"/>
  <c r="AE80" i="16"/>
  <c r="AD80" i="16"/>
  <c r="AR80" i="16" s="1"/>
  <c r="AC80" i="16"/>
  <c r="AB80" i="16"/>
  <c r="AA80" i="16"/>
  <c r="Z80" i="16"/>
  <c r="Y80" i="16"/>
  <c r="X80" i="16"/>
  <c r="W80" i="16"/>
  <c r="V80" i="16"/>
  <c r="U80" i="16"/>
  <c r="T80" i="16"/>
  <c r="AG51" i="16"/>
  <c r="AF51" i="16"/>
  <c r="AE51" i="16"/>
  <c r="AD51" i="16"/>
  <c r="AC51" i="16"/>
  <c r="AB51" i="16"/>
  <c r="AA51" i="16"/>
  <c r="Z51" i="16"/>
  <c r="Y51" i="16"/>
  <c r="X51" i="16"/>
  <c r="W51" i="16"/>
  <c r="V51" i="16"/>
  <c r="U51" i="16"/>
  <c r="T51" i="16"/>
  <c r="AG50" i="16"/>
  <c r="AF50" i="16"/>
  <c r="AE50" i="16"/>
  <c r="AD50" i="16"/>
  <c r="AR50" i="16" s="1"/>
  <c r="AC50" i="16"/>
  <c r="AB50" i="16"/>
  <c r="AA50" i="16"/>
  <c r="Z50" i="16"/>
  <c r="Y50" i="16"/>
  <c r="X50" i="16"/>
  <c r="W50" i="16"/>
  <c r="V50" i="16"/>
  <c r="U50" i="16"/>
  <c r="T50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AG47" i="16"/>
  <c r="AF47" i="16"/>
  <c r="AE47" i="16"/>
  <c r="AD47" i="16"/>
  <c r="AR47" i="16" s="1"/>
  <c r="AC47" i="16"/>
  <c r="AB47" i="16"/>
  <c r="AA47" i="16"/>
  <c r="Z47" i="16"/>
  <c r="Y47" i="16"/>
  <c r="X47" i="16"/>
  <c r="W47" i="16"/>
  <c r="V47" i="16"/>
  <c r="U47" i="16"/>
  <c r="T47" i="16"/>
  <c r="AT45" i="47"/>
  <c r="AG45" i="47"/>
  <c r="AD45" i="47"/>
  <c r="AF45" i="47"/>
  <c r="AE45" i="47"/>
  <c r="AC45" i="47"/>
  <c r="AB45" i="47"/>
  <c r="AA45" i="47"/>
  <c r="Z45" i="47"/>
  <c r="Y45" i="47"/>
  <c r="X45" i="47"/>
  <c r="W45" i="47"/>
  <c r="V45" i="47"/>
  <c r="U45" i="47"/>
  <c r="T45" i="47"/>
  <c r="AT20" i="47"/>
  <c r="AG20" i="47"/>
  <c r="AD20" i="47"/>
  <c r="AF20" i="47"/>
  <c r="AE20" i="47"/>
  <c r="AC20" i="47"/>
  <c r="AB20" i="47"/>
  <c r="AA20" i="47"/>
  <c r="Z20" i="47"/>
  <c r="Y20" i="47"/>
  <c r="X20" i="47"/>
  <c r="W20" i="47"/>
  <c r="V20" i="47"/>
  <c r="U20" i="47"/>
  <c r="T20" i="47"/>
  <c r="AT41" i="47"/>
  <c r="AG41" i="47"/>
  <c r="AD41" i="47"/>
  <c r="AF41" i="47"/>
  <c r="AE41" i="47"/>
  <c r="AC41" i="47"/>
  <c r="AB41" i="47"/>
  <c r="AA41" i="47"/>
  <c r="Z41" i="47"/>
  <c r="Y41" i="47"/>
  <c r="X41" i="47"/>
  <c r="W41" i="47"/>
  <c r="V41" i="47"/>
  <c r="U41" i="47"/>
  <c r="T41" i="47"/>
  <c r="AT37" i="47"/>
  <c r="AG37" i="47"/>
  <c r="AD37" i="47"/>
  <c r="AF37" i="47"/>
  <c r="AE37" i="47"/>
  <c r="AC37" i="47"/>
  <c r="AB37" i="47"/>
  <c r="AA37" i="47"/>
  <c r="Z37" i="47"/>
  <c r="Y37" i="47"/>
  <c r="X37" i="47"/>
  <c r="W37" i="47"/>
  <c r="V37" i="47"/>
  <c r="U37" i="47"/>
  <c r="T37" i="47"/>
  <c r="AT33" i="47"/>
  <c r="AG33" i="47"/>
  <c r="AD33" i="47"/>
  <c r="AF33" i="47"/>
  <c r="AE33" i="47"/>
  <c r="AC33" i="47"/>
  <c r="AB33" i="47"/>
  <c r="AA33" i="47"/>
  <c r="Z33" i="47"/>
  <c r="Y33" i="47"/>
  <c r="X33" i="47"/>
  <c r="W33" i="47"/>
  <c r="V33" i="47"/>
  <c r="U33" i="47"/>
  <c r="T33" i="47"/>
  <c r="AT29" i="47"/>
  <c r="AG29" i="47"/>
  <c r="AD29" i="47"/>
  <c r="AF29" i="47"/>
  <c r="AE29" i="47"/>
  <c r="AC29" i="47"/>
  <c r="AB29" i="47"/>
  <c r="AA29" i="47"/>
  <c r="Z29" i="47"/>
  <c r="Y29" i="47"/>
  <c r="X29" i="47"/>
  <c r="W29" i="47"/>
  <c r="V29" i="47"/>
  <c r="U29" i="47"/>
  <c r="T29" i="47"/>
  <c r="AT16" i="47"/>
  <c r="AG16" i="47"/>
  <c r="AD16" i="47"/>
  <c r="AF16" i="47"/>
  <c r="AE16" i="47"/>
  <c r="AC16" i="47"/>
  <c r="AB16" i="47"/>
  <c r="AA16" i="47"/>
  <c r="Z16" i="47"/>
  <c r="Y16" i="47"/>
  <c r="X16" i="47"/>
  <c r="W16" i="47"/>
  <c r="V16" i="47"/>
  <c r="U16" i="47"/>
  <c r="T16" i="47"/>
  <c r="AT12" i="47"/>
  <c r="AG12" i="47"/>
  <c r="AD12" i="47"/>
  <c r="AF12" i="47"/>
  <c r="AE12" i="47"/>
  <c r="AC12" i="47"/>
  <c r="AB12" i="47"/>
  <c r="AA12" i="47"/>
  <c r="Z12" i="47"/>
  <c r="Y12" i="47"/>
  <c r="X12" i="47"/>
  <c r="W12" i="47"/>
  <c r="V12" i="47"/>
  <c r="U12" i="47"/>
  <c r="T12" i="47"/>
  <c r="AT8" i="47"/>
  <c r="AG8" i="47"/>
  <c r="AD8" i="47"/>
  <c r="AF8" i="47"/>
  <c r="AE8" i="47"/>
  <c r="AC8" i="47"/>
  <c r="AB8" i="47"/>
  <c r="AA8" i="47"/>
  <c r="Z8" i="47"/>
  <c r="Y8" i="47"/>
  <c r="X8" i="47"/>
  <c r="W8" i="47"/>
  <c r="V8" i="47"/>
  <c r="U8" i="47"/>
  <c r="T8" i="47"/>
  <c r="AS6" i="46"/>
  <c r="AF6" i="46"/>
  <c r="AC6" i="46"/>
  <c r="AE6" i="46"/>
  <c r="AD6" i="46"/>
  <c r="AB6" i="46"/>
  <c r="AA6" i="46"/>
  <c r="Z6" i="46"/>
  <c r="Y6" i="46"/>
  <c r="X6" i="46"/>
  <c r="W6" i="46"/>
  <c r="V6" i="46"/>
  <c r="U6" i="46"/>
  <c r="T6" i="46"/>
  <c r="S6" i="46"/>
  <c r="AA5" i="45"/>
  <c r="AF5" i="45"/>
  <c r="AC5" i="45"/>
  <c r="AE5" i="45"/>
  <c r="AD5" i="45"/>
  <c r="AB5" i="45"/>
  <c r="Z5" i="45"/>
  <c r="Y5" i="45"/>
  <c r="X5" i="45"/>
  <c r="W5" i="45"/>
  <c r="V5" i="45"/>
  <c r="U5" i="45"/>
  <c r="T5" i="45"/>
  <c r="S5" i="45"/>
  <c r="E48" i="47"/>
  <c r="D48" i="47"/>
  <c r="AT46" i="47"/>
  <c r="AG46" i="47"/>
  <c r="AD46" i="47"/>
  <c r="AF46" i="47"/>
  <c r="AE46" i="47"/>
  <c r="AC46" i="47"/>
  <c r="AB46" i="47"/>
  <c r="AA46" i="47"/>
  <c r="Z46" i="47"/>
  <c r="Y46" i="47"/>
  <c r="X46" i="47"/>
  <c r="W46" i="47"/>
  <c r="V46" i="47"/>
  <c r="U46" i="47"/>
  <c r="T46" i="47"/>
  <c r="AT44" i="47"/>
  <c r="AG44" i="47"/>
  <c r="AD44" i="47"/>
  <c r="AR44" i="47" s="1"/>
  <c r="AF44" i="47"/>
  <c r="AE44" i="47"/>
  <c r="AC44" i="47"/>
  <c r="AB44" i="47"/>
  <c r="AA44" i="47"/>
  <c r="Z44" i="47"/>
  <c r="Y44" i="47"/>
  <c r="X44" i="47"/>
  <c r="W44" i="47"/>
  <c r="V44" i="47"/>
  <c r="U44" i="47"/>
  <c r="T44" i="47"/>
  <c r="AT42" i="47"/>
  <c r="AG42" i="47"/>
  <c r="AD42" i="47"/>
  <c r="AF42" i="47"/>
  <c r="AE42" i="47"/>
  <c r="AC42" i="47"/>
  <c r="AB42" i="47"/>
  <c r="AA42" i="47"/>
  <c r="Z42" i="47"/>
  <c r="Y42" i="47"/>
  <c r="X42" i="47"/>
  <c r="W42" i="47"/>
  <c r="V42" i="47"/>
  <c r="U42" i="47"/>
  <c r="T42" i="47"/>
  <c r="AT40" i="47"/>
  <c r="AG40" i="47"/>
  <c r="AD40" i="47"/>
  <c r="AR40" i="47" s="1"/>
  <c r="AF40" i="47"/>
  <c r="AE40" i="47"/>
  <c r="AC40" i="47"/>
  <c r="AB40" i="47"/>
  <c r="AA40" i="47"/>
  <c r="Z40" i="47"/>
  <c r="Y40" i="47"/>
  <c r="X40" i="47"/>
  <c r="W40" i="47"/>
  <c r="V40" i="47"/>
  <c r="U40" i="47"/>
  <c r="T40" i="47"/>
  <c r="AT38" i="47"/>
  <c r="AG38" i="47"/>
  <c r="AD38" i="47"/>
  <c r="AF38" i="47"/>
  <c r="AE38" i="47"/>
  <c r="AC38" i="47"/>
  <c r="AB38" i="47"/>
  <c r="AA38" i="47"/>
  <c r="Z38" i="47"/>
  <c r="Y38" i="47"/>
  <c r="X38" i="47"/>
  <c r="W38" i="47"/>
  <c r="V38" i="47"/>
  <c r="U38" i="47"/>
  <c r="T38" i="47"/>
  <c r="AT36" i="47"/>
  <c r="AG36" i="47"/>
  <c r="AD36" i="47"/>
  <c r="AR36" i="47" s="1"/>
  <c r="AF36" i="47"/>
  <c r="AE36" i="47"/>
  <c r="AC36" i="47"/>
  <c r="AB36" i="47"/>
  <c r="AA36" i="47"/>
  <c r="Z36" i="47"/>
  <c r="Y36" i="47"/>
  <c r="X36" i="47"/>
  <c r="W36" i="47"/>
  <c r="V36" i="47"/>
  <c r="U36" i="47"/>
  <c r="T36" i="47"/>
  <c r="AT34" i="47"/>
  <c r="AG34" i="47"/>
  <c r="AD34" i="47"/>
  <c r="AF34" i="47"/>
  <c r="AE34" i="47"/>
  <c r="AC34" i="47"/>
  <c r="AB34" i="47"/>
  <c r="AA34" i="47"/>
  <c r="Z34" i="47"/>
  <c r="Y34" i="47"/>
  <c r="X34" i="47"/>
  <c r="W34" i="47"/>
  <c r="V34" i="47"/>
  <c r="U34" i="47"/>
  <c r="T34" i="47"/>
  <c r="AT32" i="47"/>
  <c r="AG32" i="47"/>
  <c r="AD32" i="47"/>
  <c r="AR32" i="47" s="1"/>
  <c r="AF32" i="47"/>
  <c r="AE32" i="47"/>
  <c r="AC32" i="47"/>
  <c r="AB32" i="47"/>
  <c r="AA32" i="47"/>
  <c r="Z32" i="47"/>
  <c r="Y32" i="47"/>
  <c r="X32" i="47"/>
  <c r="W32" i="47"/>
  <c r="V32" i="47"/>
  <c r="U32" i="47"/>
  <c r="T32" i="47"/>
  <c r="AT30" i="47"/>
  <c r="AG30" i="47"/>
  <c r="AD30" i="47"/>
  <c r="AF30" i="47"/>
  <c r="AE30" i="47"/>
  <c r="AC30" i="47"/>
  <c r="AB30" i="47"/>
  <c r="AA30" i="47"/>
  <c r="Z30" i="47"/>
  <c r="Y30" i="47"/>
  <c r="X30" i="47"/>
  <c r="W30" i="47"/>
  <c r="V30" i="47"/>
  <c r="U30" i="47"/>
  <c r="T30" i="47"/>
  <c r="AT28" i="47"/>
  <c r="AG28" i="47"/>
  <c r="AD28" i="47"/>
  <c r="AR28" i="47" s="1"/>
  <c r="AF28" i="47"/>
  <c r="AE28" i="47"/>
  <c r="AC28" i="47"/>
  <c r="AB28" i="47"/>
  <c r="AA28" i="47"/>
  <c r="Z28" i="47"/>
  <c r="Y28" i="47"/>
  <c r="X28" i="47"/>
  <c r="W28" i="47"/>
  <c r="V28" i="47"/>
  <c r="U28" i="47"/>
  <c r="T28" i="47"/>
  <c r="AP23" i="47"/>
  <c r="AK23" i="47"/>
  <c r="E23" i="47"/>
  <c r="D23" i="47"/>
  <c r="AT21" i="47"/>
  <c r="AG21" i="47"/>
  <c r="AD21" i="47"/>
  <c r="AF21" i="47"/>
  <c r="AE21" i="47"/>
  <c r="AC21" i="47"/>
  <c r="AB21" i="47"/>
  <c r="AA21" i="47"/>
  <c r="Z21" i="47"/>
  <c r="Y21" i="47"/>
  <c r="X21" i="47"/>
  <c r="W21" i="47"/>
  <c r="V21" i="47"/>
  <c r="U21" i="47"/>
  <c r="T21" i="47"/>
  <c r="AT19" i="47"/>
  <c r="AG19" i="47"/>
  <c r="AD19" i="47"/>
  <c r="AR19" i="47" s="1"/>
  <c r="AF19" i="47"/>
  <c r="AE19" i="47"/>
  <c r="AC19" i="47"/>
  <c r="AB19" i="47"/>
  <c r="AA19" i="47"/>
  <c r="Z19" i="47"/>
  <c r="Y19" i="47"/>
  <c r="X19" i="47"/>
  <c r="W19" i="47"/>
  <c r="V19" i="47"/>
  <c r="U19" i="47"/>
  <c r="T19" i="47"/>
  <c r="AT17" i="47"/>
  <c r="AG17" i="47"/>
  <c r="AD17" i="47"/>
  <c r="AF17" i="47"/>
  <c r="AE17" i="47"/>
  <c r="AC17" i="47"/>
  <c r="AB17" i="47"/>
  <c r="AA17" i="47"/>
  <c r="Z17" i="47"/>
  <c r="Y17" i="47"/>
  <c r="X17" i="47"/>
  <c r="W17" i="47"/>
  <c r="V17" i="47"/>
  <c r="U17" i="47"/>
  <c r="T17" i="47"/>
  <c r="AT15" i="47"/>
  <c r="AG15" i="47"/>
  <c r="AD15" i="47"/>
  <c r="AR15" i="47" s="1"/>
  <c r="AF15" i="47"/>
  <c r="AE15" i="47"/>
  <c r="AC15" i="47"/>
  <c r="AB15" i="47"/>
  <c r="AA15" i="47"/>
  <c r="Z15" i="47"/>
  <c r="Y15" i="47"/>
  <c r="X15" i="47"/>
  <c r="W15" i="47"/>
  <c r="V15" i="47"/>
  <c r="U15" i="47"/>
  <c r="T15" i="47"/>
  <c r="AT13" i="47"/>
  <c r="AG13" i="47"/>
  <c r="AD13" i="47"/>
  <c r="AF13" i="47"/>
  <c r="AE13" i="47"/>
  <c r="AC13" i="47"/>
  <c r="AB13" i="47"/>
  <c r="AA13" i="47"/>
  <c r="Z13" i="47"/>
  <c r="Y13" i="47"/>
  <c r="X13" i="47"/>
  <c r="W13" i="47"/>
  <c r="V13" i="47"/>
  <c r="U13" i="47"/>
  <c r="T13" i="47"/>
  <c r="AT11" i="47"/>
  <c r="AG11" i="47"/>
  <c r="AD11" i="47"/>
  <c r="AR11" i="47" s="1"/>
  <c r="AF11" i="47"/>
  <c r="AE11" i="47"/>
  <c r="AC11" i="47"/>
  <c r="AB11" i="47"/>
  <c r="AA11" i="47"/>
  <c r="Z11" i="47"/>
  <c r="Y11" i="47"/>
  <c r="X11" i="47"/>
  <c r="W11" i="47"/>
  <c r="V11" i="47"/>
  <c r="U11" i="47"/>
  <c r="T11" i="47"/>
  <c r="AT9" i="47"/>
  <c r="AG9" i="47"/>
  <c r="AD9" i="47"/>
  <c r="AF9" i="47"/>
  <c r="AE9" i="47"/>
  <c r="AC9" i="47"/>
  <c r="AB9" i="47"/>
  <c r="AA9" i="47"/>
  <c r="Z9" i="47"/>
  <c r="Y9" i="47"/>
  <c r="X9" i="47"/>
  <c r="W9" i="47"/>
  <c r="V9" i="47"/>
  <c r="U9" i="47"/>
  <c r="T9" i="47"/>
  <c r="AT7" i="47"/>
  <c r="AG7" i="47"/>
  <c r="AD7" i="47"/>
  <c r="AR7" i="47" s="1"/>
  <c r="AF7" i="47"/>
  <c r="AE7" i="47"/>
  <c r="AC7" i="47"/>
  <c r="AB7" i="47"/>
  <c r="AA7" i="47"/>
  <c r="Z7" i="47"/>
  <c r="Y7" i="47"/>
  <c r="X7" i="47"/>
  <c r="W7" i="47"/>
  <c r="V7" i="47"/>
  <c r="U7" i="47"/>
  <c r="T7" i="47"/>
  <c r="D9" i="46"/>
  <c r="C9" i="46"/>
  <c r="AS7" i="46"/>
  <c r="AF7" i="46"/>
  <c r="AC7" i="46"/>
  <c r="AE7" i="46"/>
  <c r="AD7" i="46"/>
  <c r="AB7" i="46"/>
  <c r="AA7" i="46"/>
  <c r="Z7" i="46"/>
  <c r="Y7" i="46"/>
  <c r="X7" i="46"/>
  <c r="W7" i="46"/>
  <c r="V7" i="46"/>
  <c r="U7" i="46"/>
  <c r="T7" i="46"/>
  <c r="S7" i="46"/>
  <c r="AS5" i="46"/>
  <c r="AF5" i="46"/>
  <c r="AC5" i="46"/>
  <c r="AQ5" i="46" s="1"/>
  <c r="AE5" i="46"/>
  <c r="AD5" i="46"/>
  <c r="AB5" i="46"/>
  <c r="AA5" i="46"/>
  <c r="Z5" i="46"/>
  <c r="Y5" i="46"/>
  <c r="X5" i="46"/>
  <c r="W5" i="46"/>
  <c r="V5" i="46"/>
  <c r="U5" i="46"/>
  <c r="T5" i="46"/>
  <c r="S5" i="46"/>
  <c r="AC40" i="16"/>
  <c r="AB40" i="16"/>
  <c r="AA40" i="16"/>
  <c r="Z40" i="16"/>
  <c r="Y40" i="16"/>
  <c r="X40" i="16"/>
  <c r="W40" i="16"/>
  <c r="V40" i="16"/>
  <c r="AC39" i="16"/>
  <c r="AB39" i="16"/>
  <c r="AA39" i="16"/>
  <c r="Z39" i="16"/>
  <c r="Y39" i="16"/>
  <c r="X39" i="16"/>
  <c r="W39" i="16"/>
  <c r="V39" i="16"/>
  <c r="AC37" i="16"/>
  <c r="AB37" i="16"/>
  <c r="AA37" i="16"/>
  <c r="Z37" i="16"/>
  <c r="Y37" i="16"/>
  <c r="X37" i="16"/>
  <c r="W37" i="16"/>
  <c r="V37" i="16"/>
  <c r="AC36" i="16"/>
  <c r="AB36" i="16"/>
  <c r="AA36" i="16"/>
  <c r="Z36" i="16"/>
  <c r="Y36" i="16"/>
  <c r="X36" i="16"/>
  <c r="W36" i="16"/>
  <c r="V36" i="16"/>
  <c r="AC34" i="16"/>
  <c r="AB34" i="16"/>
  <c r="AA34" i="16"/>
  <c r="Z34" i="16"/>
  <c r="Y34" i="16"/>
  <c r="X34" i="16"/>
  <c r="W34" i="16"/>
  <c r="V34" i="16"/>
  <c r="AC33" i="16"/>
  <c r="AB33" i="16"/>
  <c r="AA33" i="16"/>
  <c r="Z33" i="16"/>
  <c r="Y33" i="16"/>
  <c r="X33" i="16"/>
  <c r="W33" i="16"/>
  <c r="V33" i="16"/>
  <c r="AC31" i="16"/>
  <c r="AB31" i="16"/>
  <c r="AA31" i="16"/>
  <c r="Z31" i="16"/>
  <c r="Y31" i="16"/>
  <c r="X31" i="16"/>
  <c r="W31" i="16"/>
  <c r="V31" i="16"/>
  <c r="AC30" i="16"/>
  <c r="AB30" i="16"/>
  <c r="AA30" i="16"/>
  <c r="Z30" i="16"/>
  <c r="Y30" i="16"/>
  <c r="X30" i="16"/>
  <c r="W30" i="16"/>
  <c r="V30" i="16"/>
  <c r="AC25" i="16"/>
  <c r="AB25" i="16"/>
  <c r="AA25" i="16"/>
  <c r="Z25" i="16"/>
  <c r="Y25" i="16"/>
  <c r="X25" i="16"/>
  <c r="W25" i="16"/>
  <c r="V25" i="16"/>
  <c r="AC24" i="16"/>
  <c r="AB24" i="16"/>
  <c r="AA24" i="16"/>
  <c r="Z24" i="16"/>
  <c r="Y24" i="16"/>
  <c r="X24" i="16"/>
  <c r="W24" i="16"/>
  <c r="V24" i="16"/>
  <c r="AC17" i="16"/>
  <c r="AB17" i="16"/>
  <c r="AA17" i="16"/>
  <c r="Z17" i="16"/>
  <c r="Y17" i="16"/>
  <c r="X17" i="16"/>
  <c r="W17" i="16"/>
  <c r="V17" i="16"/>
  <c r="AC16" i="16"/>
  <c r="AB16" i="16"/>
  <c r="AA16" i="16"/>
  <c r="Z16" i="16"/>
  <c r="Y16" i="16"/>
  <c r="X16" i="16"/>
  <c r="W16" i="16"/>
  <c r="V16" i="16"/>
  <c r="AC14" i="16"/>
  <c r="AB14" i="16"/>
  <c r="AA14" i="16"/>
  <c r="Z14" i="16"/>
  <c r="Y14" i="16"/>
  <c r="X14" i="16"/>
  <c r="W14" i="16"/>
  <c r="V14" i="16"/>
  <c r="AC13" i="16"/>
  <c r="AB13" i="16"/>
  <c r="AA13" i="16"/>
  <c r="Z13" i="16"/>
  <c r="Y13" i="16"/>
  <c r="X13" i="16"/>
  <c r="W13" i="16"/>
  <c r="V13" i="16"/>
  <c r="AC11" i="16"/>
  <c r="AB11" i="16"/>
  <c r="AA11" i="16"/>
  <c r="Z11" i="16"/>
  <c r="Y11" i="16"/>
  <c r="X11" i="16"/>
  <c r="W11" i="16"/>
  <c r="V11" i="16"/>
  <c r="AC10" i="16"/>
  <c r="AB10" i="16"/>
  <c r="AA10" i="16"/>
  <c r="Z10" i="16"/>
  <c r="Y10" i="16"/>
  <c r="X10" i="16"/>
  <c r="W10" i="16"/>
  <c r="V10" i="16"/>
  <c r="AC8" i="16"/>
  <c r="AB8" i="16"/>
  <c r="AA8" i="16"/>
  <c r="Z8" i="16"/>
  <c r="Y8" i="16"/>
  <c r="X8" i="16"/>
  <c r="W8" i="16"/>
  <c r="V8" i="16"/>
  <c r="AC7" i="16"/>
  <c r="AB7" i="16"/>
  <c r="AA7" i="16"/>
  <c r="Z7" i="16"/>
  <c r="Y7" i="16"/>
  <c r="X7" i="16"/>
  <c r="W7" i="16"/>
  <c r="V7" i="16"/>
  <c r="AG40" i="16"/>
  <c r="AD40" i="16"/>
  <c r="AF40" i="16"/>
  <c r="AE40" i="16"/>
  <c r="U40" i="16"/>
  <c r="T40" i="16"/>
  <c r="AG39" i="16"/>
  <c r="AD39" i="16"/>
  <c r="AR39" i="16" s="1"/>
  <c r="AF39" i="16"/>
  <c r="AE39" i="16"/>
  <c r="U39" i="16"/>
  <c r="T39" i="16"/>
  <c r="AG37" i="16"/>
  <c r="AD37" i="16"/>
  <c r="AF37" i="16"/>
  <c r="AE37" i="16"/>
  <c r="U37" i="16"/>
  <c r="T37" i="16"/>
  <c r="AG36" i="16"/>
  <c r="AD36" i="16"/>
  <c r="AR36" i="16" s="1"/>
  <c r="AF36" i="16"/>
  <c r="AE36" i="16"/>
  <c r="U36" i="16"/>
  <c r="T36" i="16"/>
  <c r="AG34" i="16"/>
  <c r="AD34" i="16"/>
  <c r="AF34" i="16"/>
  <c r="AE34" i="16"/>
  <c r="U34" i="16"/>
  <c r="T34" i="16"/>
  <c r="AG33" i="16"/>
  <c r="AD33" i="16"/>
  <c r="AR33" i="16" s="1"/>
  <c r="AF33" i="16"/>
  <c r="AE33" i="16"/>
  <c r="U33" i="16"/>
  <c r="T33" i="16"/>
  <c r="AG31" i="16"/>
  <c r="AD31" i="16"/>
  <c r="AF31" i="16"/>
  <c r="AE31" i="16"/>
  <c r="U31" i="16"/>
  <c r="T31" i="16"/>
  <c r="AG30" i="16"/>
  <c r="AD30" i="16"/>
  <c r="AR30" i="16" s="1"/>
  <c r="AF30" i="16"/>
  <c r="AE30" i="16"/>
  <c r="U30" i="16"/>
  <c r="T30" i="16"/>
  <c r="AG25" i="16"/>
  <c r="AD25" i="16"/>
  <c r="AF25" i="16"/>
  <c r="AE25" i="16"/>
  <c r="U25" i="16"/>
  <c r="T25" i="16"/>
  <c r="AG24" i="16"/>
  <c r="AD24" i="16"/>
  <c r="AR24" i="16" s="1"/>
  <c r="AF24" i="16"/>
  <c r="AE24" i="16"/>
  <c r="U24" i="16"/>
  <c r="T24" i="16"/>
  <c r="AB6" i="45"/>
  <c r="AA6" i="45"/>
  <c r="Z6" i="45"/>
  <c r="X6" i="45"/>
  <c r="W6" i="45"/>
  <c r="V6" i="45"/>
  <c r="T10" i="16"/>
  <c r="T11" i="16"/>
  <c r="T8" i="16"/>
  <c r="T7" i="16"/>
  <c r="Y6" i="45"/>
  <c r="U6" i="45"/>
  <c r="AB21" i="41"/>
  <c r="AB20" i="41"/>
  <c r="AB9" i="41"/>
  <c r="AB8" i="41"/>
  <c r="AB12" i="41"/>
  <c r="AB11" i="41"/>
  <c r="AB15" i="41"/>
  <c r="AB14" i="41"/>
  <c r="AB18" i="41"/>
  <c r="AB17" i="41"/>
  <c r="AB6" i="41"/>
  <c r="AB5" i="41"/>
  <c r="AB24" i="41"/>
  <c r="AB23" i="41"/>
  <c r="F14" i="34"/>
  <c r="F15" i="34"/>
  <c r="F4" i="37"/>
  <c r="F7" i="37" s="1"/>
  <c r="F11" i="34"/>
  <c r="F8" i="34"/>
  <c r="E8" i="34"/>
  <c r="F9" i="34"/>
  <c r="F5" i="34"/>
  <c r="F6" i="34"/>
  <c r="C4" i="37"/>
  <c r="F2" i="34"/>
  <c r="D1" i="34"/>
  <c r="C1" i="34"/>
  <c r="AG14" i="16"/>
  <c r="AD14" i="16"/>
  <c r="AF14" i="16"/>
  <c r="AE14" i="16"/>
  <c r="U14" i="16"/>
  <c r="T14" i="16"/>
  <c r="AG13" i="16"/>
  <c r="AD13" i="16"/>
  <c r="AR13" i="16" s="1"/>
  <c r="AF13" i="16"/>
  <c r="AE13" i="16"/>
  <c r="U13" i="16"/>
  <c r="T13" i="16"/>
  <c r="AG11" i="16"/>
  <c r="AD11" i="16"/>
  <c r="AF11" i="16"/>
  <c r="AE11" i="16"/>
  <c r="U11" i="16"/>
  <c r="AG10" i="16"/>
  <c r="AD10" i="16"/>
  <c r="AR10" i="16" s="1"/>
  <c r="AF10" i="16"/>
  <c r="AE10" i="16"/>
  <c r="U10" i="16"/>
  <c r="AP19" i="16"/>
  <c r="AK19" i="16"/>
  <c r="E19" i="16"/>
  <c r="D19" i="16"/>
  <c r="AF6" i="45"/>
  <c r="AC6" i="45"/>
  <c r="AE6" i="45"/>
  <c r="AD6" i="45"/>
  <c r="T6" i="45"/>
  <c r="S6" i="45"/>
  <c r="I7" i="23"/>
  <c r="H7" i="23"/>
  <c r="O18" i="41"/>
  <c r="N18" i="41"/>
  <c r="M18" i="41"/>
  <c r="L18" i="41"/>
  <c r="K18" i="41"/>
  <c r="J18" i="41"/>
  <c r="O17" i="41"/>
  <c r="N17" i="41"/>
  <c r="Z17" i="41" s="1"/>
  <c r="M17" i="41"/>
  <c r="L17" i="41"/>
  <c r="K17" i="41"/>
  <c r="J17" i="41"/>
  <c r="O15" i="41"/>
  <c r="N15" i="41"/>
  <c r="M15" i="41"/>
  <c r="L15" i="41"/>
  <c r="K15" i="41"/>
  <c r="J15" i="41"/>
  <c r="O14" i="41"/>
  <c r="N14" i="41"/>
  <c r="Z14" i="41" s="1"/>
  <c r="M14" i="41"/>
  <c r="L14" i="41"/>
  <c r="K14" i="41"/>
  <c r="J14" i="41"/>
  <c r="O21" i="41"/>
  <c r="N21" i="41"/>
  <c r="M21" i="41"/>
  <c r="L21" i="41"/>
  <c r="K21" i="41"/>
  <c r="J21" i="41"/>
  <c r="O20" i="41"/>
  <c r="N20" i="41"/>
  <c r="Z20" i="41" s="1"/>
  <c r="M20" i="41"/>
  <c r="L20" i="41"/>
  <c r="K20" i="41"/>
  <c r="J20" i="41"/>
  <c r="O12" i="41"/>
  <c r="N12" i="41"/>
  <c r="M12" i="41"/>
  <c r="L12" i="41"/>
  <c r="K12" i="41"/>
  <c r="J12" i="41"/>
  <c r="O11" i="41"/>
  <c r="N11" i="41"/>
  <c r="Z11" i="41" s="1"/>
  <c r="M11" i="41"/>
  <c r="L11" i="41"/>
  <c r="K11" i="41"/>
  <c r="J11" i="41"/>
  <c r="E26" i="41"/>
  <c r="D26" i="41"/>
  <c r="O24" i="41"/>
  <c r="N24" i="41"/>
  <c r="M24" i="41"/>
  <c r="L24" i="41"/>
  <c r="K24" i="41"/>
  <c r="J24" i="41"/>
  <c r="O23" i="41"/>
  <c r="N23" i="41"/>
  <c r="Z23" i="41" s="1"/>
  <c r="M23" i="41"/>
  <c r="X23" i="41" s="1"/>
  <c r="L23" i="41"/>
  <c r="K23" i="41"/>
  <c r="V23" i="41" s="1"/>
  <c r="J23" i="41"/>
  <c r="Q23" i="41" s="1"/>
  <c r="O9" i="41"/>
  <c r="N9" i="41"/>
  <c r="M9" i="41"/>
  <c r="L9" i="41"/>
  <c r="K9" i="41"/>
  <c r="J9" i="41"/>
  <c r="O8" i="41"/>
  <c r="N8" i="41"/>
  <c r="Z8" i="41" s="1"/>
  <c r="M8" i="41"/>
  <c r="L8" i="41"/>
  <c r="K8" i="41"/>
  <c r="J8" i="41"/>
  <c r="O6" i="41"/>
  <c r="N6" i="41"/>
  <c r="M6" i="41"/>
  <c r="L6" i="41"/>
  <c r="K6" i="41"/>
  <c r="J6" i="41"/>
  <c r="O5" i="41"/>
  <c r="N5" i="41"/>
  <c r="Z5" i="41" s="1"/>
  <c r="M5" i="41"/>
  <c r="L5" i="41"/>
  <c r="K5" i="41"/>
  <c r="J5" i="41"/>
  <c r="I6" i="23"/>
  <c r="H6" i="23"/>
  <c r="D4" i="37"/>
  <c r="E4" i="37"/>
  <c r="G4" i="37"/>
  <c r="G7" i="37" s="1"/>
  <c r="C5" i="37"/>
  <c r="D5" i="37"/>
  <c r="F5" i="37"/>
  <c r="G5" i="37"/>
  <c r="E14" i="34"/>
  <c r="F12" i="34"/>
  <c r="E11" i="34"/>
  <c r="E5" i="34"/>
  <c r="F3" i="34"/>
  <c r="E2" i="34"/>
  <c r="T17" i="16"/>
  <c r="T16" i="16"/>
  <c r="C7" i="37" l="1"/>
  <c r="D7" i="37"/>
  <c r="E5" i="37"/>
  <c r="AI5" i="48"/>
  <c r="AH5" i="48"/>
  <c r="AP5" i="48"/>
  <c r="AO5" i="48"/>
  <c r="AK5" i="48"/>
  <c r="AJ5" i="48"/>
  <c r="AR5" i="48"/>
  <c r="AQ5" i="48"/>
  <c r="AJ98" i="16"/>
  <c r="AI98" i="16"/>
  <c r="AO98" i="16"/>
  <c r="AN98" i="16"/>
  <c r="AL98" i="16"/>
  <c r="AK98" i="16"/>
  <c r="AQ98" i="16"/>
  <c r="AP98" i="16"/>
  <c r="AJ101" i="16"/>
  <c r="AI101" i="16"/>
  <c r="AO101" i="16"/>
  <c r="AN101" i="16"/>
  <c r="AL101" i="16"/>
  <c r="AK101" i="16"/>
  <c r="AQ101" i="16"/>
  <c r="AP101" i="16"/>
  <c r="AQ8" i="48"/>
  <c r="AO8" i="48"/>
  <c r="AJ8" i="48"/>
  <c r="AH8" i="48"/>
  <c r="AG5" i="48"/>
  <c r="AF5" i="48"/>
  <c r="AF8" i="48" s="1"/>
  <c r="AN5" i="48"/>
  <c r="AM5" i="48"/>
  <c r="AM8" i="48" s="1"/>
  <c r="AJ27" i="16"/>
  <c r="AI27" i="16"/>
  <c r="AO27" i="16"/>
  <c r="AN27" i="16"/>
  <c r="AL27" i="16"/>
  <c r="AK27" i="16"/>
  <c r="AQ27" i="16"/>
  <c r="AP27" i="16"/>
  <c r="AJ77" i="16"/>
  <c r="AI77" i="16"/>
  <c r="AO77" i="16"/>
  <c r="AN77" i="16"/>
  <c r="AL77" i="16"/>
  <c r="AK77" i="16"/>
  <c r="AQ77" i="16"/>
  <c r="AP77" i="16"/>
  <c r="AJ74" i="16"/>
  <c r="AI74" i="16"/>
  <c r="AO74" i="16"/>
  <c r="AN74" i="16"/>
  <c r="AL74" i="16"/>
  <c r="AK74" i="16"/>
  <c r="AQ74" i="16"/>
  <c r="AP74" i="16"/>
  <c r="AJ71" i="16"/>
  <c r="AI71" i="16"/>
  <c r="AO71" i="16"/>
  <c r="AN71" i="16"/>
  <c r="AL71" i="16"/>
  <c r="AK71" i="16"/>
  <c r="AQ71" i="16"/>
  <c r="AP71" i="16"/>
  <c r="AJ68" i="16"/>
  <c r="AI68" i="16"/>
  <c r="AO68" i="16"/>
  <c r="AN68" i="16"/>
  <c r="AL68" i="16"/>
  <c r="AK68" i="16"/>
  <c r="AQ68" i="16"/>
  <c r="AP68" i="16"/>
  <c r="AJ65" i="16"/>
  <c r="AI65" i="16"/>
  <c r="AO65" i="16"/>
  <c r="AN65" i="16"/>
  <c r="AL65" i="16"/>
  <c r="AK65" i="16"/>
  <c r="AQ65" i="16"/>
  <c r="AP65" i="16"/>
  <c r="AJ62" i="16"/>
  <c r="AI62" i="16"/>
  <c r="AO62" i="16"/>
  <c r="AN62" i="16"/>
  <c r="AL62" i="16"/>
  <c r="AK62" i="16"/>
  <c r="AQ62" i="16"/>
  <c r="AP62" i="16"/>
  <c r="AJ59" i="16"/>
  <c r="AI59" i="16"/>
  <c r="AO59" i="16"/>
  <c r="AN59" i="16"/>
  <c r="AL59" i="16"/>
  <c r="AK59" i="16"/>
  <c r="AQ59" i="16"/>
  <c r="AP59" i="16"/>
  <c r="AJ56" i="16"/>
  <c r="AI56" i="16"/>
  <c r="AO56" i="16"/>
  <c r="AN56" i="16"/>
  <c r="AL56" i="16"/>
  <c r="AK56" i="16"/>
  <c r="AQ56" i="16"/>
  <c r="AP56" i="16"/>
  <c r="AJ53" i="16"/>
  <c r="AI53" i="16"/>
  <c r="AO53" i="16"/>
  <c r="AN53" i="16"/>
  <c r="AL53" i="16"/>
  <c r="AK53" i="16"/>
  <c r="AQ53" i="16"/>
  <c r="AP53" i="16"/>
  <c r="I2" i="34"/>
  <c r="G2" i="34"/>
  <c r="H2" i="34" s="1"/>
  <c r="AJ53" i="47"/>
  <c r="AI53" i="47"/>
  <c r="AO53" i="47"/>
  <c r="AN53" i="47"/>
  <c r="AL53" i="47"/>
  <c r="AK53" i="47"/>
  <c r="AQ53" i="47"/>
  <c r="AP53" i="47"/>
  <c r="AJ54" i="47"/>
  <c r="AI54" i="47"/>
  <c r="AO54" i="47"/>
  <c r="AN54" i="47"/>
  <c r="AL54" i="47"/>
  <c r="AK54" i="47"/>
  <c r="AQ54" i="47"/>
  <c r="AP54" i="47"/>
  <c r="AJ57" i="47"/>
  <c r="AI57" i="47"/>
  <c r="AO57" i="47"/>
  <c r="AN57" i="47"/>
  <c r="AL57" i="47"/>
  <c r="AK57" i="47"/>
  <c r="AQ57" i="47"/>
  <c r="AP57" i="47"/>
  <c r="AJ58" i="47"/>
  <c r="AI58" i="47"/>
  <c r="AO58" i="47"/>
  <c r="AN58" i="47"/>
  <c r="AL58" i="47"/>
  <c r="AK58" i="47"/>
  <c r="AQ58" i="47"/>
  <c r="AP58" i="47"/>
  <c r="AJ61" i="47"/>
  <c r="AI61" i="47"/>
  <c r="AO61" i="47"/>
  <c r="AN61" i="47"/>
  <c r="AL61" i="47"/>
  <c r="AK61" i="47"/>
  <c r="AQ61" i="47"/>
  <c r="AP61" i="47"/>
  <c r="AJ62" i="47"/>
  <c r="AI62" i="47"/>
  <c r="AO62" i="47"/>
  <c r="AN62" i="47"/>
  <c r="AL62" i="47"/>
  <c r="AK62" i="47"/>
  <c r="AQ62" i="47"/>
  <c r="AP62" i="47"/>
  <c r="AJ65" i="47"/>
  <c r="AI65" i="47"/>
  <c r="AO65" i="47"/>
  <c r="AN65" i="47"/>
  <c r="AL65" i="47"/>
  <c r="AK65" i="47"/>
  <c r="AQ65" i="47"/>
  <c r="AP65" i="47"/>
  <c r="AJ66" i="47"/>
  <c r="AI66" i="47"/>
  <c r="AO66" i="47"/>
  <c r="AN66" i="47"/>
  <c r="AL66" i="47"/>
  <c r="AK66" i="47"/>
  <c r="AQ66" i="47"/>
  <c r="AP66" i="47"/>
  <c r="AJ69" i="47"/>
  <c r="AI69" i="47"/>
  <c r="AO69" i="47"/>
  <c r="AN69" i="47"/>
  <c r="AL69" i="47"/>
  <c r="AK69" i="47"/>
  <c r="AQ69" i="47"/>
  <c r="AP69" i="47"/>
  <c r="AJ70" i="47"/>
  <c r="AI70" i="47"/>
  <c r="AO70" i="47"/>
  <c r="AN70" i="47"/>
  <c r="AL70" i="47"/>
  <c r="AK70" i="47"/>
  <c r="AQ70" i="47"/>
  <c r="AP70" i="47"/>
  <c r="AJ73" i="47"/>
  <c r="AI73" i="47"/>
  <c r="AO73" i="47"/>
  <c r="AN73" i="47"/>
  <c r="AL73" i="47"/>
  <c r="AK73" i="47"/>
  <c r="AQ73" i="47"/>
  <c r="AP73" i="47"/>
  <c r="AJ74" i="47"/>
  <c r="AI74" i="47"/>
  <c r="AO74" i="47"/>
  <c r="AN74" i="47"/>
  <c r="AL74" i="47"/>
  <c r="AK74" i="47"/>
  <c r="AQ74" i="47"/>
  <c r="AP74" i="47"/>
  <c r="AJ77" i="47"/>
  <c r="AI77" i="47"/>
  <c r="AO77" i="47"/>
  <c r="AN77" i="47"/>
  <c r="AL77" i="47"/>
  <c r="AK77" i="47"/>
  <c r="AQ77" i="47"/>
  <c r="AP77" i="47"/>
  <c r="AJ78" i="47"/>
  <c r="AI78" i="47"/>
  <c r="AO78" i="47"/>
  <c r="AN78" i="47"/>
  <c r="AL78" i="47"/>
  <c r="AK78" i="47"/>
  <c r="AQ78" i="47"/>
  <c r="AP78" i="47"/>
  <c r="AJ86" i="47"/>
  <c r="AI86" i="47"/>
  <c r="AO86" i="47"/>
  <c r="AN86" i="47"/>
  <c r="AL86" i="47"/>
  <c r="AK86" i="47"/>
  <c r="AQ86" i="47"/>
  <c r="AP86" i="47"/>
  <c r="AJ87" i="47"/>
  <c r="AI87" i="47"/>
  <c r="AO87" i="47"/>
  <c r="AN87" i="47"/>
  <c r="AL87" i="47"/>
  <c r="AK87" i="47"/>
  <c r="AQ87" i="47"/>
  <c r="AP87" i="47"/>
  <c r="AJ90" i="47"/>
  <c r="AI90" i="47"/>
  <c r="AO90" i="47"/>
  <c r="AN90" i="47"/>
  <c r="AL90" i="47"/>
  <c r="AK90" i="47"/>
  <c r="AQ90" i="47"/>
  <c r="AP90" i="47"/>
  <c r="AJ91" i="47"/>
  <c r="AI91" i="47"/>
  <c r="AO91" i="47"/>
  <c r="AN91" i="47"/>
  <c r="AL91" i="47"/>
  <c r="AK91" i="47"/>
  <c r="AQ91" i="47"/>
  <c r="AP91" i="47"/>
  <c r="AJ94" i="47"/>
  <c r="AI94" i="47"/>
  <c r="AO94" i="47"/>
  <c r="AN94" i="47"/>
  <c r="AL94" i="47"/>
  <c r="AK94" i="47"/>
  <c r="AQ94" i="47"/>
  <c r="AP94" i="47"/>
  <c r="AJ95" i="47"/>
  <c r="AI95" i="47"/>
  <c r="AO95" i="47"/>
  <c r="AN95" i="47"/>
  <c r="AL95" i="47"/>
  <c r="AK95" i="47"/>
  <c r="AQ95" i="47"/>
  <c r="AP95" i="47"/>
  <c r="AJ98" i="47"/>
  <c r="AI98" i="47"/>
  <c r="AO98" i="47"/>
  <c r="AN98" i="47"/>
  <c r="AL98" i="47"/>
  <c r="AK98" i="47"/>
  <c r="AQ98" i="47"/>
  <c r="AP98" i="47"/>
  <c r="AJ99" i="47"/>
  <c r="AI99" i="47"/>
  <c r="AO99" i="47"/>
  <c r="AN99" i="47"/>
  <c r="AL99" i="47"/>
  <c r="AK99" i="47"/>
  <c r="AQ99" i="47"/>
  <c r="AP99" i="47"/>
  <c r="AJ102" i="47"/>
  <c r="AI102" i="47"/>
  <c r="AO102" i="47"/>
  <c r="AN102" i="47"/>
  <c r="AL102" i="47"/>
  <c r="AK102" i="47"/>
  <c r="AQ102" i="47"/>
  <c r="AP102" i="47"/>
  <c r="AJ103" i="47"/>
  <c r="AI103" i="47"/>
  <c r="AO103" i="47"/>
  <c r="AN103" i="47"/>
  <c r="AL103" i="47"/>
  <c r="AK103" i="47"/>
  <c r="AQ103" i="47"/>
  <c r="AP103" i="47"/>
  <c r="AJ111" i="47"/>
  <c r="AI111" i="47"/>
  <c r="AO111" i="47"/>
  <c r="AN111" i="47"/>
  <c r="AL111" i="47"/>
  <c r="AK111" i="47"/>
  <c r="AQ111" i="47"/>
  <c r="AP111" i="47"/>
  <c r="AJ112" i="47"/>
  <c r="AI112" i="47"/>
  <c r="AO112" i="47"/>
  <c r="AN112" i="47"/>
  <c r="AL112" i="47"/>
  <c r="AK112" i="47"/>
  <c r="AQ112" i="47"/>
  <c r="AP112" i="47"/>
  <c r="AJ115" i="47"/>
  <c r="AI115" i="47"/>
  <c r="AO115" i="47"/>
  <c r="AN115" i="47"/>
  <c r="AL115" i="47"/>
  <c r="AK115" i="47"/>
  <c r="AQ115" i="47"/>
  <c r="AP115" i="47"/>
  <c r="AJ116" i="47"/>
  <c r="AI116" i="47"/>
  <c r="AO116" i="47"/>
  <c r="AN116" i="47"/>
  <c r="AL116" i="47"/>
  <c r="AK116" i="47"/>
  <c r="AQ116" i="47"/>
  <c r="AP116" i="47"/>
  <c r="AJ119" i="47"/>
  <c r="AI119" i="47"/>
  <c r="AO119" i="47"/>
  <c r="AN119" i="47"/>
  <c r="AL119" i="47"/>
  <c r="AK119" i="47"/>
  <c r="AQ119" i="47"/>
  <c r="AP119" i="47"/>
  <c r="AJ120" i="47"/>
  <c r="AI120" i="47"/>
  <c r="AO120" i="47"/>
  <c r="AN120" i="47"/>
  <c r="AL120" i="47"/>
  <c r="AK120" i="47"/>
  <c r="AQ120" i="47"/>
  <c r="AP120" i="47"/>
  <c r="AJ123" i="47"/>
  <c r="AI123" i="47"/>
  <c r="AO123" i="47"/>
  <c r="AN123" i="47"/>
  <c r="AL123" i="47"/>
  <c r="AK123" i="47"/>
  <c r="AQ123" i="47"/>
  <c r="AP123" i="47"/>
  <c r="AJ124" i="47"/>
  <c r="AI124" i="47"/>
  <c r="AO124" i="47"/>
  <c r="AN124" i="47"/>
  <c r="AL124" i="47"/>
  <c r="AK124" i="47"/>
  <c r="AQ124" i="47"/>
  <c r="AP124" i="47"/>
  <c r="AJ127" i="47"/>
  <c r="AI127" i="47"/>
  <c r="AO127" i="47"/>
  <c r="AN127" i="47"/>
  <c r="AL127" i="47"/>
  <c r="AK127" i="47"/>
  <c r="AQ127" i="47"/>
  <c r="AP127" i="47"/>
  <c r="AJ128" i="47"/>
  <c r="AI128" i="47"/>
  <c r="AO128" i="47"/>
  <c r="AN128" i="47"/>
  <c r="AL128" i="47"/>
  <c r="AK128" i="47"/>
  <c r="AQ128" i="47"/>
  <c r="AP128" i="47"/>
  <c r="AJ136" i="47"/>
  <c r="AI136" i="47"/>
  <c r="AO136" i="47"/>
  <c r="AN136" i="47"/>
  <c r="AL136" i="47"/>
  <c r="AK136" i="47"/>
  <c r="AQ136" i="47"/>
  <c r="AP136" i="47"/>
  <c r="AJ137" i="47"/>
  <c r="AI137" i="47"/>
  <c r="AO137" i="47"/>
  <c r="AN137" i="47"/>
  <c r="AL137" i="47"/>
  <c r="AK137" i="47"/>
  <c r="AQ137" i="47"/>
  <c r="AP137" i="47"/>
  <c r="AJ140" i="47"/>
  <c r="AI140" i="47"/>
  <c r="AO140" i="47"/>
  <c r="AN140" i="47"/>
  <c r="AL140" i="47"/>
  <c r="AK140" i="47"/>
  <c r="AQ140" i="47"/>
  <c r="AP140" i="47"/>
  <c r="AJ141" i="47"/>
  <c r="AI141" i="47"/>
  <c r="AO141" i="47"/>
  <c r="AN141" i="47"/>
  <c r="AL141" i="47"/>
  <c r="AK141" i="47"/>
  <c r="AQ141" i="47"/>
  <c r="AP141" i="47"/>
  <c r="AJ144" i="47"/>
  <c r="AI144" i="47"/>
  <c r="AO144" i="47"/>
  <c r="AN144" i="47"/>
  <c r="AL144" i="47"/>
  <c r="AK144" i="47"/>
  <c r="AQ144" i="47"/>
  <c r="AP144" i="47"/>
  <c r="AJ145" i="47"/>
  <c r="AI145" i="47"/>
  <c r="AO145" i="47"/>
  <c r="AN145" i="47"/>
  <c r="AL145" i="47"/>
  <c r="AK145" i="47"/>
  <c r="AQ145" i="47"/>
  <c r="AP145" i="47"/>
  <c r="AJ148" i="47"/>
  <c r="AI148" i="47"/>
  <c r="AO148" i="47"/>
  <c r="AN148" i="47"/>
  <c r="AL148" i="47"/>
  <c r="AK148" i="47"/>
  <c r="AQ148" i="47"/>
  <c r="AP148" i="47"/>
  <c r="AJ149" i="47"/>
  <c r="AI149" i="47"/>
  <c r="AO149" i="47"/>
  <c r="AN149" i="47"/>
  <c r="AL149" i="47"/>
  <c r="AK149" i="47"/>
  <c r="AQ149" i="47"/>
  <c r="AP149" i="47"/>
  <c r="AJ152" i="47"/>
  <c r="AI152" i="47"/>
  <c r="AO152" i="47"/>
  <c r="AN152" i="47"/>
  <c r="AL152" i="47"/>
  <c r="AK152" i="47"/>
  <c r="AQ152" i="47"/>
  <c r="AP152" i="47"/>
  <c r="AJ153" i="47"/>
  <c r="AI153" i="47"/>
  <c r="AO153" i="47"/>
  <c r="AN153" i="47"/>
  <c r="AL153" i="47"/>
  <c r="AK153" i="47"/>
  <c r="AQ153" i="47"/>
  <c r="AP153" i="47"/>
  <c r="AJ156" i="47"/>
  <c r="AI156" i="47"/>
  <c r="AO156" i="47"/>
  <c r="AN156" i="47"/>
  <c r="AL156" i="47"/>
  <c r="AK156" i="47"/>
  <c r="AQ156" i="47"/>
  <c r="AP156" i="47"/>
  <c r="AJ157" i="47"/>
  <c r="AI157" i="47"/>
  <c r="AO157" i="47"/>
  <c r="AN157" i="47"/>
  <c r="AL157" i="47"/>
  <c r="AK157" i="47"/>
  <c r="AQ157" i="47"/>
  <c r="AP157" i="47"/>
  <c r="AJ160" i="47"/>
  <c r="AI160" i="47"/>
  <c r="AO160" i="47"/>
  <c r="AN160" i="47"/>
  <c r="AL160" i="47"/>
  <c r="AK160" i="47"/>
  <c r="AQ160" i="47"/>
  <c r="AP160" i="47"/>
  <c r="AJ161" i="47"/>
  <c r="AI161" i="47"/>
  <c r="AO161" i="47"/>
  <c r="AN161" i="47"/>
  <c r="AL161" i="47"/>
  <c r="AK161" i="47"/>
  <c r="AQ161" i="47"/>
  <c r="AP161" i="47"/>
  <c r="AJ164" i="47"/>
  <c r="AI164" i="47"/>
  <c r="AO164" i="47"/>
  <c r="AN164" i="47"/>
  <c r="AL164" i="47"/>
  <c r="AK164" i="47"/>
  <c r="AQ164" i="47"/>
  <c r="AP164" i="47"/>
  <c r="AJ165" i="47"/>
  <c r="AI165" i="47"/>
  <c r="AO165" i="47"/>
  <c r="AN165" i="47"/>
  <c r="AL165" i="47"/>
  <c r="AK165" i="47"/>
  <c r="AQ165" i="47"/>
  <c r="AP165" i="47"/>
  <c r="AJ86" i="16"/>
  <c r="AI86" i="16"/>
  <c r="AO86" i="16"/>
  <c r="AN86" i="16"/>
  <c r="AL86" i="16"/>
  <c r="AK86" i="16"/>
  <c r="AQ86" i="16"/>
  <c r="AP86" i="16"/>
  <c r="AJ89" i="16"/>
  <c r="AI89" i="16"/>
  <c r="AO89" i="16"/>
  <c r="AN89" i="16"/>
  <c r="AL89" i="16"/>
  <c r="AK89" i="16"/>
  <c r="AQ89" i="16"/>
  <c r="AP89" i="16"/>
  <c r="AJ47" i="16"/>
  <c r="AI47" i="16"/>
  <c r="AO47" i="16"/>
  <c r="AN47" i="16"/>
  <c r="AL47" i="16"/>
  <c r="AK47" i="16"/>
  <c r="AQ47" i="16"/>
  <c r="AP47" i="16"/>
  <c r="AJ50" i="16"/>
  <c r="AI50" i="16"/>
  <c r="AO50" i="16"/>
  <c r="AN50" i="16"/>
  <c r="AL50" i="16"/>
  <c r="AK50" i="16"/>
  <c r="AQ50" i="16"/>
  <c r="AP50" i="16"/>
  <c r="AJ80" i="16"/>
  <c r="AI80" i="16"/>
  <c r="AO80" i="16"/>
  <c r="AN80" i="16"/>
  <c r="AL80" i="16"/>
  <c r="AK80" i="16"/>
  <c r="AQ80" i="16"/>
  <c r="AP80" i="16"/>
  <c r="AI6" i="46"/>
  <c r="AH6" i="46"/>
  <c r="AN6" i="46"/>
  <c r="AM6" i="46"/>
  <c r="AK6" i="46"/>
  <c r="AJ6" i="46"/>
  <c r="AP6" i="46"/>
  <c r="AO6" i="46"/>
  <c r="AQ6" i="46"/>
  <c r="AJ8" i="47"/>
  <c r="AI8" i="47"/>
  <c r="AO8" i="47"/>
  <c r="AN8" i="47"/>
  <c r="AL8" i="47"/>
  <c r="AK8" i="47"/>
  <c r="AQ8" i="47"/>
  <c r="AP8" i="47"/>
  <c r="AR8" i="47"/>
  <c r="AJ12" i="47"/>
  <c r="AI12" i="47"/>
  <c r="AO12" i="47"/>
  <c r="AN12" i="47"/>
  <c r="AL12" i="47"/>
  <c r="AK12" i="47"/>
  <c r="AQ12" i="47"/>
  <c r="AP12" i="47"/>
  <c r="AR12" i="47"/>
  <c r="AJ16" i="47"/>
  <c r="AI16" i="47"/>
  <c r="AO16" i="47"/>
  <c r="AN16" i="47"/>
  <c r="AL16" i="47"/>
  <c r="AK16" i="47"/>
  <c r="AQ16" i="47"/>
  <c r="AP16" i="47"/>
  <c r="AR16" i="47"/>
  <c r="AJ29" i="47"/>
  <c r="AI29" i="47"/>
  <c r="AO29" i="47"/>
  <c r="AN29" i="47"/>
  <c r="AL29" i="47"/>
  <c r="AK29" i="47"/>
  <c r="AQ29" i="47"/>
  <c r="AP29" i="47"/>
  <c r="AR29" i="47"/>
  <c r="AJ33" i="47"/>
  <c r="AI33" i="47"/>
  <c r="AO33" i="47"/>
  <c r="AN33" i="47"/>
  <c r="AL33" i="47"/>
  <c r="AK33" i="47"/>
  <c r="AQ33" i="47"/>
  <c r="AP33" i="47"/>
  <c r="AR33" i="47"/>
  <c r="AJ37" i="47"/>
  <c r="AI37" i="47"/>
  <c r="AO37" i="47"/>
  <c r="AN37" i="47"/>
  <c r="AL37" i="47"/>
  <c r="AK37" i="47"/>
  <c r="AQ37" i="47"/>
  <c r="AP37" i="47"/>
  <c r="AR37" i="47"/>
  <c r="AJ41" i="47"/>
  <c r="AI41" i="47"/>
  <c r="AO41" i="47"/>
  <c r="AN41" i="47"/>
  <c r="AL41" i="47"/>
  <c r="AK41" i="47"/>
  <c r="AQ41" i="47"/>
  <c r="AP41" i="47"/>
  <c r="AR41" i="47"/>
  <c r="AJ20" i="47"/>
  <c r="AI20" i="47"/>
  <c r="AO20" i="47"/>
  <c r="AN20" i="47"/>
  <c r="AL20" i="47"/>
  <c r="AK20" i="47"/>
  <c r="AQ20" i="47"/>
  <c r="AP20" i="47"/>
  <c r="AR20" i="47"/>
  <c r="AJ45" i="47"/>
  <c r="AI45" i="47"/>
  <c r="AO45" i="47"/>
  <c r="AN45" i="47"/>
  <c r="AL45" i="47"/>
  <c r="AK45" i="47"/>
  <c r="AQ45" i="47"/>
  <c r="AP45" i="47"/>
  <c r="AR45" i="47"/>
  <c r="AI5" i="45"/>
  <c r="AH5" i="45"/>
  <c r="AN5" i="45"/>
  <c r="AM5" i="45"/>
  <c r="AK5" i="45"/>
  <c r="AJ5" i="45"/>
  <c r="AP5" i="45"/>
  <c r="AO5" i="45"/>
  <c r="AQ5" i="45"/>
  <c r="AJ7" i="47"/>
  <c r="AI7" i="47"/>
  <c r="AO7" i="47"/>
  <c r="AN7" i="47"/>
  <c r="AL7" i="47"/>
  <c r="AK7" i="47"/>
  <c r="AQ7" i="47"/>
  <c r="AP7" i="47"/>
  <c r="AJ11" i="47"/>
  <c r="AI11" i="47"/>
  <c r="AO11" i="47"/>
  <c r="AN11" i="47"/>
  <c r="AL11" i="47"/>
  <c r="AK11" i="47"/>
  <c r="AQ11" i="47"/>
  <c r="AP11" i="47"/>
  <c r="AJ15" i="47"/>
  <c r="AI15" i="47"/>
  <c r="AO15" i="47"/>
  <c r="AN15" i="47"/>
  <c r="AL15" i="47"/>
  <c r="AK15" i="47"/>
  <c r="AQ15" i="47"/>
  <c r="AP15" i="47"/>
  <c r="AJ19" i="47"/>
  <c r="AI19" i="47"/>
  <c r="AO19" i="47"/>
  <c r="AN19" i="47"/>
  <c r="AL19" i="47"/>
  <c r="AK19" i="47"/>
  <c r="AQ19" i="47"/>
  <c r="AP19" i="47"/>
  <c r="AJ28" i="47"/>
  <c r="AI28" i="47"/>
  <c r="AO28" i="47"/>
  <c r="AN28" i="47"/>
  <c r="AL28" i="47"/>
  <c r="AK28" i="47"/>
  <c r="AQ28" i="47"/>
  <c r="AP28" i="47"/>
  <c r="AJ32" i="47"/>
  <c r="AI32" i="47"/>
  <c r="AO32" i="47"/>
  <c r="AN32" i="47"/>
  <c r="AL32" i="47"/>
  <c r="AK32" i="47"/>
  <c r="AQ32" i="47"/>
  <c r="AP32" i="47"/>
  <c r="AJ36" i="47"/>
  <c r="AI36" i="47"/>
  <c r="AO36" i="47"/>
  <c r="AN36" i="47"/>
  <c r="AL36" i="47"/>
  <c r="AK36" i="47"/>
  <c r="AQ36" i="47"/>
  <c r="AP36" i="47"/>
  <c r="AJ40" i="47"/>
  <c r="AI40" i="47"/>
  <c r="AO40" i="47"/>
  <c r="AN40" i="47"/>
  <c r="AL40" i="47"/>
  <c r="AK40" i="47"/>
  <c r="AQ40" i="47"/>
  <c r="AP40" i="47"/>
  <c r="AJ44" i="47"/>
  <c r="AI44" i="47"/>
  <c r="AO44" i="47"/>
  <c r="AN44" i="47"/>
  <c r="AL44" i="47"/>
  <c r="AK44" i="47"/>
  <c r="AQ44" i="47"/>
  <c r="AP44" i="47"/>
  <c r="AI5" i="46"/>
  <c r="AH5" i="46"/>
  <c r="AH9" i="46" s="1"/>
  <c r="AN5" i="46"/>
  <c r="AM5" i="46"/>
  <c r="AM9" i="46" s="1"/>
  <c r="AK5" i="46"/>
  <c r="AJ5" i="46"/>
  <c r="AJ9" i="46" s="1"/>
  <c r="AP5" i="46"/>
  <c r="AO5" i="46"/>
  <c r="AO9" i="46" s="1"/>
  <c r="AJ24" i="16"/>
  <c r="AI24" i="16"/>
  <c r="AO24" i="16"/>
  <c r="AN24" i="16"/>
  <c r="AL24" i="16"/>
  <c r="AK24" i="16"/>
  <c r="AQ24" i="16"/>
  <c r="AP24" i="16"/>
  <c r="AJ30" i="16"/>
  <c r="AI30" i="16"/>
  <c r="AO30" i="16"/>
  <c r="AN30" i="16"/>
  <c r="AL30" i="16"/>
  <c r="AK30" i="16"/>
  <c r="AQ30" i="16"/>
  <c r="AP30" i="16"/>
  <c r="AJ33" i="16"/>
  <c r="AI33" i="16"/>
  <c r="AO33" i="16"/>
  <c r="AN33" i="16"/>
  <c r="AL33" i="16"/>
  <c r="AK33" i="16"/>
  <c r="AQ33" i="16"/>
  <c r="AP33" i="16"/>
  <c r="AJ36" i="16"/>
  <c r="AI36" i="16"/>
  <c r="AO36" i="16"/>
  <c r="AN36" i="16"/>
  <c r="AL36" i="16"/>
  <c r="AK36" i="16"/>
  <c r="AQ36" i="16"/>
  <c r="AP36" i="16"/>
  <c r="AJ39" i="16"/>
  <c r="AI39" i="16"/>
  <c r="AO39" i="16"/>
  <c r="AN39" i="16"/>
  <c r="AL39" i="16"/>
  <c r="AK39" i="16"/>
  <c r="AQ39" i="16"/>
  <c r="AP39" i="16"/>
  <c r="AJ13" i="16"/>
  <c r="AI13" i="16"/>
  <c r="AO13" i="16"/>
  <c r="AN13" i="16"/>
  <c r="AL13" i="16"/>
  <c r="AK13" i="16"/>
  <c r="AQ13" i="16"/>
  <c r="AP13" i="16"/>
  <c r="AJ10" i="16"/>
  <c r="AI10" i="16"/>
  <c r="AO10" i="16"/>
  <c r="AN10" i="16"/>
  <c r="AL10" i="16"/>
  <c r="AK10" i="16"/>
  <c r="AQ10" i="16"/>
  <c r="AP10" i="16"/>
  <c r="AH8" i="45"/>
  <c r="AM8" i="45"/>
  <c r="AJ8" i="45"/>
  <c r="AO8" i="45"/>
  <c r="E7" i="37"/>
  <c r="R14" i="41"/>
  <c r="Q14" i="41"/>
  <c r="W14" i="41"/>
  <c r="V14" i="41"/>
  <c r="T14" i="41"/>
  <c r="S14" i="41"/>
  <c r="Y14" i="41"/>
  <c r="X14" i="41"/>
  <c r="R17" i="41"/>
  <c r="Q17" i="41"/>
  <c r="W17" i="41"/>
  <c r="V17" i="41"/>
  <c r="T17" i="41"/>
  <c r="S17" i="41"/>
  <c r="Y17" i="41"/>
  <c r="X17" i="41"/>
  <c r="R20" i="41"/>
  <c r="Q20" i="41"/>
  <c r="W20" i="41"/>
  <c r="V20" i="41"/>
  <c r="T20" i="41"/>
  <c r="S20" i="41"/>
  <c r="Y20" i="41"/>
  <c r="X20" i="41"/>
  <c r="R11" i="41"/>
  <c r="Q11" i="41"/>
  <c r="W11" i="41"/>
  <c r="V11" i="41"/>
  <c r="T11" i="41"/>
  <c r="S11" i="41"/>
  <c r="Y11" i="41"/>
  <c r="X11" i="41"/>
  <c r="R5" i="41"/>
  <c r="Q5" i="41"/>
  <c r="W5" i="41"/>
  <c r="V5" i="41"/>
  <c r="T5" i="41"/>
  <c r="S5" i="41"/>
  <c r="Y5" i="41"/>
  <c r="X5" i="41"/>
  <c r="R8" i="41"/>
  <c r="Q8" i="41"/>
  <c r="W8" i="41"/>
  <c r="V8" i="41"/>
  <c r="T8" i="41"/>
  <c r="S8" i="41"/>
  <c r="Y8" i="41"/>
  <c r="X8" i="41"/>
  <c r="R23" i="41"/>
  <c r="W23" i="41"/>
  <c r="T23" i="41"/>
  <c r="S23" i="41"/>
  <c r="Y23" i="41"/>
  <c r="I5" i="34"/>
  <c r="G5" i="34"/>
  <c r="H5" i="34" s="1"/>
  <c r="J5" i="34" s="1"/>
  <c r="D8" i="37" s="1"/>
  <c r="I8" i="34"/>
  <c r="G8" i="34"/>
  <c r="H8" i="34" s="1"/>
  <c r="I11" i="34"/>
  <c r="G11" i="34"/>
  <c r="H11" i="34" s="1"/>
  <c r="I14" i="34"/>
  <c r="G14" i="34"/>
  <c r="H14" i="34" s="1"/>
  <c r="J14" i="34" s="1"/>
  <c r="G8" i="37" s="1"/>
  <c r="AI16" i="16"/>
  <c r="K6" i="23" s="1"/>
  <c r="AG17" i="16"/>
  <c r="AD17" i="16"/>
  <c r="AF17" i="16"/>
  <c r="AE17" i="16"/>
  <c r="U17" i="16"/>
  <c r="AG16" i="16"/>
  <c r="AD16" i="16"/>
  <c r="AF16" i="16"/>
  <c r="AE16" i="16"/>
  <c r="U16" i="16"/>
  <c r="AG8" i="16"/>
  <c r="AD8" i="16"/>
  <c r="AG7" i="16"/>
  <c r="AD7" i="16"/>
  <c r="AR7" i="16" s="1"/>
  <c r="AF7" i="16"/>
  <c r="AF8" i="16"/>
  <c r="AE7" i="16"/>
  <c r="AE8" i="16"/>
  <c r="J8" i="34" l="1"/>
  <c r="E8" i="37" s="1"/>
  <c r="J11" i="34"/>
  <c r="F8" i="37" s="1"/>
  <c r="AP104" i="16"/>
  <c r="AK104" i="16"/>
  <c r="AN104" i="16"/>
  <c r="AI104" i="16"/>
  <c r="AN83" i="16"/>
  <c r="AI83" i="16"/>
  <c r="J2" i="34"/>
  <c r="C8" i="37" s="1"/>
  <c r="AP168" i="47"/>
  <c r="AK168" i="47"/>
  <c r="AN168" i="47"/>
  <c r="AI168" i="47"/>
  <c r="AP131" i="47"/>
  <c r="AK131" i="47"/>
  <c r="AN131" i="47"/>
  <c r="AI131" i="47"/>
  <c r="AP106" i="47"/>
  <c r="AK106" i="47"/>
  <c r="AN106" i="47"/>
  <c r="AI106" i="47"/>
  <c r="AP81" i="47"/>
  <c r="AK81" i="47"/>
  <c r="AN81" i="47"/>
  <c r="AI81" i="47"/>
  <c r="AP92" i="16"/>
  <c r="AK92" i="16"/>
  <c r="AN92" i="16"/>
  <c r="AI92" i="16"/>
  <c r="AP83" i="16"/>
  <c r="AK83" i="16"/>
  <c r="AP48" i="47"/>
  <c r="AK48" i="47"/>
  <c r="AN48" i="47"/>
  <c r="AI48" i="47"/>
  <c r="AN23" i="47"/>
  <c r="AI23" i="47"/>
  <c r="AP42" i="16"/>
  <c r="AK42" i="16"/>
  <c r="AN42" i="16"/>
  <c r="AI42" i="16"/>
  <c r="AR16" i="16"/>
  <c r="X26" i="41"/>
  <c r="S26" i="41"/>
  <c r="V26" i="41"/>
  <c r="Q26" i="41"/>
  <c r="AJ16" i="16"/>
  <c r="J6" i="23" s="1"/>
  <c r="AO16" i="16"/>
  <c r="AN16" i="16"/>
  <c r="L6" i="23" s="1"/>
  <c r="AL16" i="16"/>
  <c r="AK16" i="16"/>
  <c r="M6" i="23" s="1"/>
  <c r="AQ16" i="16"/>
  <c r="AP16" i="16"/>
  <c r="N6" i="23" s="1"/>
  <c r="AP7" i="16"/>
  <c r="AK7" i="16"/>
  <c r="AQ7" i="16"/>
  <c r="AL7" i="16"/>
  <c r="U8" i="16" l="1"/>
  <c r="U7" i="16"/>
  <c r="AI7" i="16" l="1"/>
  <c r="AI19" i="16" s="1"/>
  <c r="AJ7" i="16"/>
  <c r="AO7" i="16"/>
  <c r="AN7" i="16"/>
  <c r="AN19" i="16" s="1"/>
</calcChain>
</file>

<file path=xl/sharedStrings.xml><?xml version="1.0" encoding="utf-8"?>
<sst xmlns="http://schemas.openxmlformats.org/spreadsheetml/2006/main" count="1329" uniqueCount="241">
  <si>
    <t>Summary</t>
  </si>
  <si>
    <t>- There is no significant impact due to the experiment. The campaign is statistically not significant and the lift is flat.</t>
  </si>
  <si>
    <t>- The incrementality is directionally negative</t>
  </si>
  <si>
    <t>- For Email and Push, more than 93% of the hhs received communication. For SMS, the data is not available (Refer Engagement)</t>
  </si>
  <si>
    <t>- Push Only, Email+Push, Email+SMS, Email+Push+SMS have positive incrementality (Refer Segments)</t>
  </si>
  <si>
    <r>
      <rPr>
        <sz val="11"/>
        <color rgb="FF000000"/>
        <rFont val="Calibri"/>
        <family val="2"/>
      </rPr>
      <t xml:space="preserve">- </t>
    </r>
    <r>
      <rPr>
        <b/>
        <sz val="11"/>
        <color rgb="FF000000"/>
        <rFont val="Calibri"/>
        <family val="2"/>
      </rPr>
      <t>Elite</t>
    </r>
    <r>
      <rPr>
        <sz val="11"/>
        <color rgb="FF000000"/>
        <rFont val="Calibri"/>
        <family val="2"/>
      </rPr>
      <t xml:space="preserve"> Fact Segments have </t>
    </r>
    <r>
      <rPr>
        <b/>
        <sz val="11"/>
        <color rgb="FF000000"/>
        <rFont val="Calibri"/>
        <family val="2"/>
      </rPr>
      <t>positive incrementality and its statistically significant</t>
    </r>
    <r>
      <rPr>
        <sz val="11"/>
        <color rgb="FF000000"/>
        <rFont val="Calibri"/>
        <family val="2"/>
      </rPr>
      <t>. Rest all have negative incrementality (Refer Segments)</t>
    </r>
  </si>
  <si>
    <t>- 25, 32 divisions have positive incrementality. Rest all have negative incrementality (Refer Segments)</t>
  </si>
  <si>
    <t>- Non Ecom households have positive incrementality. Ecom Households have negative incrementality (Refer Segments)</t>
  </si>
  <si>
    <t>Issues/Call-outs</t>
  </si>
  <si>
    <t>SMS Data is not available in the big query. Can't track SMS metrics</t>
  </si>
  <si>
    <t xml:space="preserve">BNC Journey </t>
  </si>
  <si>
    <t>Email 1</t>
  </si>
  <si>
    <t>Email Only Sales Period</t>
  </si>
  <si>
    <t>TL;DR</t>
  </si>
  <si>
    <t>For Email and Push, more than 93% of the hhs received communication. For SMS, the data is not available</t>
  </si>
  <si>
    <t>* Data Issue for SMS</t>
  </si>
  <si>
    <t>Test</t>
  </si>
  <si>
    <t>Holdout</t>
  </si>
  <si>
    <t>Same Communication</t>
  </si>
  <si>
    <t>Other Communication</t>
  </si>
  <si>
    <t>No Communication</t>
  </si>
  <si>
    <t>Email-only</t>
  </si>
  <si>
    <t>Push-only</t>
  </si>
  <si>
    <t>SMS-only</t>
  </si>
  <si>
    <t>Email+Push</t>
  </si>
  <si>
    <t>SMS+Push</t>
  </si>
  <si>
    <t>Email+SMS</t>
  </si>
  <si>
    <t>Email+Push+SMS</t>
  </si>
  <si>
    <t>Email</t>
  </si>
  <si>
    <t>Target Group</t>
  </si>
  <si>
    <t>All HHs</t>
  </si>
  <si>
    <t>Email Enabled HHs</t>
  </si>
  <si>
    <t>Email Sent HHs</t>
  </si>
  <si>
    <t>Email Sent HHs %</t>
  </si>
  <si>
    <t>Email Click HHs</t>
  </si>
  <si>
    <t>Email Click vs Send HHs%</t>
  </si>
  <si>
    <t>Total Emails Sent</t>
  </si>
  <si>
    <t>Total Emails Clicked</t>
  </si>
  <si>
    <t>Email CTR</t>
  </si>
  <si>
    <t>Email Unsubscribe HHs</t>
  </si>
  <si>
    <t>Email Unsubscribe HHs%</t>
  </si>
  <si>
    <t>Adhoc CTR*</t>
  </si>
  <si>
    <t>WSE CTR*</t>
  </si>
  <si>
    <t>start_date</t>
  </si>
  <si>
    <t>end_date</t>
  </si>
  <si>
    <t>UPC</t>
  </si>
  <si>
    <t>Target</t>
  </si>
  <si>
    <t>Campaign</t>
  </si>
  <si>
    <t>All HHS</t>
  </si>
  <si>
    <t>Buying HHS</t>
  </si>
  <si>
    <t>Lift</t>
  </si>
  <si>
    <t>All HHs - Net Incremental Sales</t>
  </si>
  <si>
    <t>All HHs - Gross Incremental Sales</t>
  </si>
  <si>
    <t>Buying HHs - Net Incremental Sales</t>
  </si>
  <si>
    <t>BuyingHHs - Gross Incremental Sales</t>
  </si>
  <si>
    <t>Period Full</t>
  </si>
  <si>
    <t>Overall</t>
  </si>
  <si>
    <t>BNC Journey</t>
  </si>
  <si>
    <t>Note: If the lift is significant, the value is highlighted in green or red, depending on the direction. Otherwise, it remains uncolored.</t>
  </si>
  <si>
    <r>
      <rPr>
        <b/>
        <sz val="14"/>
        <color rgb="FF000000"/>
        <rFont val="Aptos Narrow"/>
      </rPr>
      <t>BNC Journey (</t>
    </r>
    <r>
      <rPr>
        <b/>
        <sz val="14"/>
        <color rgb="FFFF0000"/>
        <rFont val="Aptos Narrow"/>
      </rPr>
      <t>Not stat Sig</t>
    </r>
    <r>
      <rPr>
        <b/>
        <sz val="14"/>
        <color rgb="FF000000"/>
        <rFont val="Aptos Narrow"/>
      </rPr>
      <t>)</t>
    </r>
  </si>
  <si>
    <t>ALL Segments</t>
  </si>
  <si>
    <t>Sales period : 06/12/25-07/31/25</t>
  </si>
  <si>
    <t xml:space="preserve">Program Lift </t>
  </si>
  <si>
    <t>Contact Group</t>
  </si>
  <si>
    <t>HHs</t>
  </si>
  <si>
    <t>Buying HHs</t>
  </si>
  <si>
    <t>Transactions</t>
  </si>
  <si>
    <t>Quantities Sold</t>
  </si>
  <si>
    <t>Net Sales</t>
  </si>
  <si>
    <t>Gross Sales</t>
  </si>
  <si>
    <t>Clips</t>
  </si>
  <si>
    <t>PD Clips</t>
  </si>
  <si>
    <t>SC Clips</t>
  </si>
  <si>
    <t>MF Clips</t>
  </si>
  <si>
    <t>Clipping HHs</t>
  </si>
  <si>
    <t>Redemptions</t>
  </si>
  <si>
    <t>PD Redemptions</t>
  </si>
  <si>
    <t>SC Redemptions</t>
  </si>
  <si>
    <t>MF Redemptions</t>
  </si>
  <si>
    <t>Redeeming HHs</t>
  </si>
  <si>
    <t>Net Sales per HH</t>
  </si>
  <si>
    <t>Gross Sales per HH</t>
  </si>
  <si>
    <t>Clips per HH</t>
  </si>
  <si>
    <t>PD Clips per HH</t>
  </si>
  <si>
    <t>SC Clips per HH</t>
  </si>
  <si>
    <t>MF Clips per HH</t>
  </si>
  <si>
    <t>Redemptions per HH</t>
  </si>
  <si>
    <t>PD Redemptions per HH</t>
  </si>
  <si>
    <t>SC Redemptions per HH</t>
  </si>
  <si>
    <t>MF Redemptions per HH</t>
  </si>
  <si>
    <t>Transactions per HH</t>
  </si>
  <si>
    <t>Net Sales per Buying HH</t>
  </si>
  <si>
    <t>Gross Sales per Buying HH</t>
  </si>
  <si>
    <t>Quantities Sold per HH</t>
  </si>
  <si>
    <t>Incremental  Net Sales</t>
  </si>
  <si>
    <t>Avg Net Sales vs  Control</t>
  </si>
  <si>
    <t>Incremental  Net Sales Buying HH</t>
  </si>
  <si>
    <t>Avg Net Sales vs  Control Buying HH</t>
  </si>
  <si>
    <t>Incremental  Gross Sales</t>
  </si>
  <si>
    <t>Avg Gross Sales vs  Control</t>
  </si>
  <si>
    <t>Incremental  Gross Sales Buying HH</t>
  </si>
  <si>
    <t>Avg Gross Sales vs  Control Buying HH</t>
  </si>
  <si>
    <t>Avg Txns vs Control</t>
  </si>
  <si>
    <t>Pre Average Weekly Sales</t>
  </si>
  <si>
    <t>Post Avg Weekly Sales</t>
  </si>
  <si>
    <r>
      <rPr>
        <b/>
        <sz val="14"/>
        <color rgb="FF000000"/>
        <rFont val="Aptos Narrow"/>
      </rPr>
      <t>BNC Journey(</t>
    </r>
    <r>
      <rPr>
        <b/>
        <sz val="14"/>
        <color rgb="FFFF0000"/>
        <rFont val="Aptos Narrow"/>
      </rPr>
      <t>Not stat Sig</t>
    </r>
    <r>
      <rPr>
        <b/>
        <sz val="14"/>
        <color rgb="FF000000"/>
        <rFont val="Aptos Narrow"/>
      </rPr>
      <t>)</t>
    </r>
  </si>
  <si>
    <t>Filter Column</t>
  </si>
  <si>
    <t>Channel</t>
  </si>
  <si>
    <t>Email + Push only</t>
  </si>
  <si>
    <t>Facts Segment</t>
  </si>
  <si>
    <t>Elite</t>
  </si>
  <si>
    <t>P Value</t>
  </si>
  <si>
    <t>Best</t>
  </si>
  <si>
    <t>Good</t>
  </si>
  <si>
    <t>Occasional</t>
  </si>
  <si>
    <t>Unknown</t>
  </si>
  <si>
    <t>Division</t>
  </si>
  <si>
    <t>Ecom</t>
  </si>
  <si>
    <t>Ecom Ind  - Made ecom transaction in the last 12 weeks before tvc creation</t>
  </si>
  <si>
    <t>High Volume</t>
  </si>
  <si>
    <r>
      <rPr>
        <b/>
        <sz val="14"/>
        <color rgb="FF000000"/>
        <rFont val="Aptos Narrow"/>
      </rPr>
      <t>Valentines Day(</t>
    </r>
    <r>
      <rPr>
        <b/>
        <sz val="14"/>
        <color rgb="FFFF0000"/>
        <rFont val="Aptos Narrow"/>
      </rPr>
      <t>Not stat Sig</t>
    </r>
    <r>
      <rPr>
        <b/>
        <sz val="14"/>
        <color rgb="FF000000"/>
        <rFont val="Aptos Narrow"/>
      </rPr>
      <t>)</t>
    </r>
  </si>
  <si>
    <t>Sales period : 02/11/25-02/19/25</t>
  </si>
  <si>
    <t>Vday Buying HHs</t>
  </si>
  <si>
    <t>Vday Transactions</t>
  </si>
  <si>
    <t>Vday Quantities Sold</t>
  </si>
  <si>
    <t>Vday Net Sales</t>
  </si>
  <si>
    <t>Vday Gross Sales</t>
  </si>
  <si>
    <t>Vday Clips</t>
  </si>
  <si>
    <t>Vday PD Clips</t>
  </si>
  <si>
    <t>Vday SC Clips</t>
  </si>
  <si>
    <t>Vday MF Clips</t>
  </si>
  <si>
    <t>Vday Clipping HHs</t>
  </si>
  <si>
    <t>Vday Redemptions</t>
  </si>
  <si>
    <t>Vday PD Redemptions</t>
  </si>
  <si>
    <t>Vday SC Redemptions</t>
  </si>
  <si>
    <t>Vday MF Redemptions</t>
  </si>
  <si>
    <t>Vday Redeeming HHs</t>
  </si>
  <si>
    <t>Vday Net Sales per HH</t>
  </si>
  <si>
    <t>Vday Gross Sales per HH</t>
  </si>
  <si>
    <t>Vday Clips per HH</t>
  </si>
  <si>
    <t>Vday PD Clips per HH</t>
  </si>
  <si>
    <t>Vday SC Clips per HH</t>
  </si>
  <si>
    <t>Vday MF Clips per HH</t>
  </si>
  <si>
    <t>Vday Redemptions per HH</t>
  </si>
  <si>
    <t>Vday PD Redemptions per HH</t>
  </si>
  <si>
    <t>Vday SC Redemptions per HH</t>
  </si>
  <si>
    <t>Vday MF Redemptions per HH</t>
  </si>
  <si>
    <t>Vday Transactions per HH</t>
  </si>
  <si>
    <t>Vday Net Sales per Buying HH</t>
  </si>
  <si>
    <t>Vday Gross Sales per Buying HH</t>
  </si>
  <si>
    <t>Vday Quantities Sold per HH</t>
  </si>
  <si>
    <t>Vday Incremental  Net Sales</t>
  </si>
  <si>
    <t>Vday Avg Net Sales vs  Control</t>
  </si>
  <si>
    <t>Vday Incremental  Net Sales Buying HH</t>
  </si>
  <si>
    <t>Vday Avg Net Sales vs  Control Buying HH</t>
  </si>
  <si>
    <t>Vday Incremental  Gross Sales</t>
  </si>
  <si>
    <t>Vday Avg Gross Sales vs  Control</t>
  </si>
  <si>
    <t>Vday Incremental  Gross Sales Buying HH</t>
  </si>
  <si>
    <t>Vday Avg Gross Sales vs  Control Buying HH</t>
  </si>
  <si>
    <t>Vday Avg Txns vs Control</t>
  </si>
  <si>
    <t>Vday Post Avg Weekly Sales</t>
  </si>
  <si>
    <t>BAU</t>
  </si>
  <si>
    <t>PZN</t>
  </si>
  <si>
    <t>Sales and metrics from UPC specific to campaign</t>
  </si>
  <si>
    <t>Elite and Best</t>
  </si>
  <si>
    <t>Persona</t>
  </si>
  <si>
    <t>Acquisition Floral Romantics</t>
  </si>
  <si>
    <t>Acquisition No Val</t>
  </si>
  <si>
    <t>Floral Romantics</t>
  </si>
  <si>
    <t>No-Val Gal</t>
  </si>
  <si>
    <t>Practical Charmers</t>
  </si>
  <si>
    <t>None</t>
  </si>
  <si>
    <t>Wine</t>
  </si>
  <si>
    <t>Wine_High</t>
  </si>
  <si>
    <t>Wine_Low</t>
  </si>
  <si>
    <t>Wine_Medium</t>
  </si>
  <si>
    <t>Segment</t>
  </si>
  <si>
    <t>Segment 1</t>
  </si>
  <si>
    <t>Segment 2</t>
  </si>
  <si>
    <t>Segment 3</t>
  </si>
  <si>
    <t>Myneeds</t>
  </si>
  <si>
    <t>Chasing_Price</t>
  </si>
  <si>
    <t>Easy_Eating</t>
  </si>
  <si>
    <t>Easy_Shopping</t>
  </si>
  <si>
    <t>Healthy_Foodies</t>
  </si>
  <si>
    <t>One_Stop_Low_Price</t>
  </si>
  <si>
    <t>Scratch_Foodies</t>
  </si>
  <si>
    <t>unknown</t>
  </si>
  <si>
    <r>
      <rPr>
        <b/>
        <sz val="14"/>
        <color rgb="FF000000"/>
        <rFont val="Aptos Narrow"/>
      </rPr>
      <t>Super Bowl(</t>
    </r>
    <r>
      <rPr>
        <b/>
        <sz val="14"/>
        <color rgb="FFFF0000"/>
        <rFont val="Aptos Narrow"/>
      </rPr>
      <t>Not stat Sig</t>
    </r>
    <r>
      <rPr>
        <b/>
        <sz val="14"/>
        <color rgb="FF000000"/>
        <rFont val="Aptos Narrow"/>
      </rPr>
      <t>)</t>
    </r>
  </si>
  <si>
    <t>Sales period : 02/04/25-02/12/25</t>
  </si>
  <si>
    <t>Spend Tier</t>
  </si>
  <si>
    <t>Sales period : 06/21/25-07/04/25</t>
  </si>
  <si>
    <t>Ecom Buying HHs</t>
  </si>
  <si>
    <t>Ecom Transactions</t>
  </si>
  <si>
    <t>Ecom Quantities Sold</t>
  </si>
  <si>
    <t>Ecom Net Sales</t>
  </si>
  <si>
    <t>Ecom Gross Sales</t>
  </si>
  <si>
    <t>Non Ecom Buying HHs</t>
  </si>
  <si>
    <t>Non Ecom Transactions</t>
  </si>
  <si>
    <t>Non Ecom Quantities Sold</t>
  </si>
  <si>
    <t>Non Ecom Net Sales</t>
  </si>
  <si>
    <t>Non Ecom Gross Sales</t>
  </si>
  <si>
    <t>Ecom Net Sales per HH</t>
  </si>
  <si>
    <t>Ecom Gross Sales per HH</t>
  </si>
  <si>
    <t>Ecom Transactions per HH</t>
  </si>
  <si>
    <t>Ecom Quantities Sold per HH</t>
  </si>
  <si>
    <t>Non Ecom Net Sales per HH</t>
  </si>
  <si>
    <t>Non Ecom Gross Sales per HH</t>
  </si>
  <si>
    <t>Non Ecom Transactions per HH</t>
  </si>
  <si>
    <t>Non Ecom Quantities Sold per HH</t>
  </si>
  <si>
    <t>Ecom Incremental  Net Sales</t>
  </si>
  <si>
    <t>Ecom Avg Net Sales vs  Control</t>
  </si>
  <si>
    <t>Non Ecom Incremental  Net Sales</t>
  </si>
  <si>
    <t>Non Ecom Avg Net Sales vs  Control</t>
  </si>
  <si>
    <t>Ecom Incremental  Gross Sales</t>
  </si>
  <si>
    <t>Ecom Avg Gross Sales vs  Control</t>
  </si>
  <si>
    <t>Non Ecom Incremental  Gross Sales</t>
  </si>
  <si>
    <t>Non Ecom Avg Gross Sales vs  Control</t>
  </si>
  <si>
    <t xml:space="preserve">Spend/HH </t>
  </si>
  <si>
    <t xml:space="preserve">Spend/Visit </t>
  </si>
  <si>
    <t xml:space="preserve">Visit/HH </t>
  </si>
  <si>
    <t xml:space="preserve">$/Unit </t>
  </si>
  <si>
    <t xml:space="preserve">Unit/Visit </t>
  </si>
  <si>
    <t xml:space="preserve">P value </t>
  </si>
  <si>
    <t>target_group_tvc</t>
  </si>
  <si>
    <t>hhs</t>
  </si>
  <si>
    <t>Variance</t>
  </si>
  <si>
    <t>Pooled Standard Error</t>
  </si>
  <si>
    <t>t-Statistic</t>
  </si>
  <si>
    <t>df</t>
  </si>
  <si>
    <t>p-value</t>
  </si>
  <si>
    <t>spend_per_hh</t>
  </si>
  <si>
    <t>spend_per_visit</t>
  </si>
  <si>
    <t>visit_per_hh</t>
  </si>
  <si>
    <t>spend_per_unit</t>
  </si>
  <si>
    <t>units_per_visit</t>
  </si>
  <si>
    <t>std_spend_per_hh</t>
  </si>
  <si>
    <t>std_spend_per_visit</t>
  </si>
  <si>
    <t>std_visit_per_hh</t>
  </si>
  <si>
    <t>std_spend_per_unit</t>
  </si>
  <si>
    <t>std_units_per_visit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</si>
</sst>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0.0%"/>
    <numFmt numFmtId="170" formatCode="#,##0.000"/>
    <numFmt numFmtId="171" formatCode="0.000"/>
    <numFmt numFmtId="172" formatCode="0.0000"/>
    <numFmt numFmtId="173" formatCode="0.0000%"/>
    <numFmt numFmtId="174" formatCode="&quot;$&quot;#,##0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i/>
      <sz val="11"/>
      <color rgb="FF000000"/>
      <name val="Aptos Narrow"/>
      <family val="2"/>
    </font>
    <font>
      <sz val="11"/>
      <color theme="1" tint="0.34998626667073579"/>
      <name val="Calibri"/>
      <family val="2"/>
      <scheme val="minor"/>
    </font>
    <font>
      <sz val="11"/>
      <color theme="1" tint="0.34998626667073579"/>
      <name val="Aptos Narrow"/>
      <family val="2"/>
    </font>
    <font>
      <b/>
      <sz val="11"/>
      <color rgb="FF000000"/>
      <name val="Aptos Narrow"/>
    </font>
    <font>
      <sz val="11"/>
      <color rgb="FF000000"/>
      <name val="Aptos Narrow"/>
    </font>
    <font>
      <i/>
      <sz val="11"/>
      <color theme="1" tint="0.34998626667073579"/>
      <name val="Aptos Narrow"/>
    </font>
    <font>
      <b/>
      <sz val="11"/>
      <color theme="1" tint="0.34998626667073579"/>
      <name val="Aptos Narrow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Aptos Narrow"/>
    </font>
    <font>
      <b/>
      <sz val="14"/>
      <color rgb="FFFF0000"/>
      <name val="Aptos Narrow"/>
    </font>
    <font>
      <i/>
      <sz val="11"/>
      <color theme="1" tint="0.34998626667073579"/>
      <name val="Aptos Narrow"/>
      <family val="2"/>
    </font>
    <font>
      <i/>
      <sz val="11"/>
      <color theme="1" tint="0.34998626667073579"/>
      <name val="Calibri"/>
      <family val="2"/>
      <scheme val="minor"/>
    </font>
    <font>
      <b/>
      <sz val="12"/>
      <color rgb="FF000000"/>
      <name val="Aptos Narrow"/>
      <family val="2"/>
    </font>
    <font>
      <b/>
      <sz val="12"/>
      <color theme="1"/>
      <name val="Aptos Narrow"/>
      <family val="2"/>
    </font>
    <font>
      <b/>
      <i/>
      <sz val="12"/>
      <color theme="1" tint="0.34998626667073579"/>
      <name val="Aptos Narrow"/>
      <family val="2"/>
    </font>
    <font>
      <sz val="11"/>
      <color theme="0"/>
      <name val="Calibri"/>
      <family val="2"/>
      <scheme val="minor"/>
    </font>
    <font>
      <sz val="9"/>
      <color rgb="FF202124"/>
      <name val="Roboto"/>
      <family val="2"/>
      <charset val="1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1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1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</cellStyleXfs>
  <cellXfs count="256">
    <xf numFmtId="0" fontId="0" fillId="0" borderId="0" xfId="0"/>
    <xf numFmtId="0" fontId="4" fillId="6" borderId="1" xfId="0" applyFont="1" applyFill="1" applyBorder="1"/>
    <xf numFmtId="168" fontId="4" fillId="6" borderId="1" xfId="1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/>
    <xf numFmtId="14" fontId="7" fillId="0" borderId="0" xfId="0" applyNumberFormat="1" applyFont="1" applyAlignment="1">
      <alignment textRotation="75"/>
    </xf>
    <xf numFmtId="0" fontId="0" fillId="0" borderId="3" xfId="0" applyBorder="1"/>
    <xf numFmtId="0" fontId="0" fillId="0" borderId="3" xfId="0" applyBorder="1" applyAlignment="1">
      <alignment vertical="center"/>
    </xf>
    <xf numFmtId="0" fontId="3" fillId="0" borderId="3" xfId="0" applyFont="1" applyBorder="1"/>
    <xf numFmtId="165" fontId="0" fillId="0" borderId="3" xfId="0" applyNumberFormat="1" applyBorder="1"/>
    <xf numFmtId="0" fontId="0" fillId="0" borderId="3" xfId="0" applyBorder="1" applyAlignment="1">
      <alignment horizontal="right"/>
    </xf>
    <xf numFmtId="164" fontId="0" fillId="0" borderId="3" xfId="0" applyNumberFormat="1" applyBorder="1"/>
    <xf numFmtId="0" fontId="4" fillId="0" borderId="3" xfId="0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/>
    <xf numFmtId="3" fontId="0" fillId="0" borderId="5" xfId="0" applyNumberFormat="1" applyBorder="1" applyAlignment="1">
      <alignment horizontal="center" vertical="center"/>
    </xf>
    <xf numFmtId="164" fontId="0" fillId="0" borderId="5" xfId="0" applyNumberFormat="1" applyBorder="1"/>
    <xf numFmtId="164" fontId="3" fillId="0" borderId="5" xfId="0" applyNumberFormat="1" applyFont="1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5" fillId="0" borderId="3" xfId="0" applyFont="1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3" fillId="0" borderId="13" xfId="0" applyFont="1" applyBorder="1" applyAlignment="1">
      <alignment horizontal="center"/>
    </xf>
    <xf numFmtId="10" fontId="0" fillId="0" borderId="3" xfId="2" applyNumberFormat="1" applyFont="1" applyBorder="1"/>
    <xf numFmtId="10" fontId="0" fillId="0" borderId="3" xfId="0" applyNumberFormat="1" applyBorder="1"/>
    <xf numFmtId="0" fontId="0" fillId="0" borderId="0" xfId="0" applyAlignment="1">
      <alignment wrapText="1"/>
    </xf>
    <xf numFmtId="0" fontId="4" fillId="6" borderId="15" xfId="0" applyFont="1" applyFill="1" applyBorder="1"/>
    <xf numFmtId="0" fontId="4" fillId="0" borderId="12" xfId="0" applyFont="1" applyBorder="1"/>
    <xf numFmtId="168" fontId="9" fillId="6" borderId="15" xfId="1" applyNumberFormat="1" applyFont="1" applyFill="1" applyBorder="1" applyAlignment="1">
      <alignment horizontal="center" vertical="center"/>
    </xf>
    <xf numFmtId="164" fontId="9" fillId="6" borderId="15" xfId="0" applyNumberFormat="1" applyFont="1" applyFill="1" applyBorder="1"/>
    <xf numFmtId="10" fontId="4" fillId="6" borderId="1" xfId="2" applyNumberFormat="1" applyFont="1" applyFill="1" applyBorder="1"/>
    <xf numFmtId="167" fontId="0" fillId="0" borderId="3" xfId="1" applyFont="1" applyBorder="1"/>
    <xf numFmtId="10" fontId="3" fillId="0" borderId="3" xfId="0" applyNumberFormat="1" applyFont="1" applyBorder="1"/>
    <xf numFmtId="9" fontId="0" fillId="0" borderId="3" xfId="2" applyFont="1" applyBorder="1"/>
    <xf numFmtId="167" fontId="0" fillId="0" borderId="3" xfId="0" applyNumberFormat="1" applyBorder="1"/>
    <xf numFmtId="10" fontId="10" fillId="6" borderId="1" xfId="2" applyNumberFormat="1" applyFont="1" applyFill="1" applyBorder="1"/>
    <xf numFmtId="166" fontId="10" fillId="6" borderId="1" xfId="3" applyFont="1" applyFill="1" applyBorder="1"/>
    <xf numFmtId="165" fontId="0" fillId="0" borderId="3" xfId="3" applyNumberFormat="1" applyFont="1" applyBorder="1"/>
    <xf numFmtId="0" fontId="0" fillId="7" borderId="19" xfId="0" applyFill="1" applyBorder="1"/>
    <xf numFmtId="0" fontId="3" fillId="0" borderId="5" xfId="0" applyFont="1" applyBorder="1"/>
    <xf numFmtId="2" fontId="0" fillId="0" borderId="5" xfId="0" applyNumberFormat="1" applyBorder="1"/>
    <xf numFmtId="0" fontId="0" fillId="0" borderId="20" xfId="0" applyBorder="1"/>
    <xf numFmtId="0" fontId="3" fillId="0" borderId="21" xfId="0" applyFont="1" applyBorder="1"/>
    <xf numFmtId="0" fontId="3" fillId="0" borderId="22" xfId="0" applyFont="1" applyBorder="1"/>
    <xf numFmtId="0" fontId="3" fillId="0" borderId="20" xfId="0" applyFont="1" applyBorder="1"/>
    <xf numFmtId="2" fontId="0" fillId="0" borderId="20" xfId="0" applyNumberFormat="1" applyBorder="1"/>
    <xf numFmtId="2" fontId="0" fillId="0" borderId="12" xfId="0" applyNumberFormat="1" applyBorder="1"/>
    <xf numFmtId="10" fontId="0" fillId="0" borderId="23" xfId="2" applyNumberFormat="1" applyFont="1" applyBorder="1"/>
    <xf numFmtId="0" fontId="0" fillId="0" borderId="24" xfId="0" applyBorder="1"/>
    <xf numFmtId="16" fontId="3" fillId="0" borderId="3" xfId="0" applyNumberFormat="1" applyFont="1" applyBorder="1"/>
    <xf numFmtId="2" fontId="0" fillId="0" borderId="0" xfId="0" applyNumberFormat="1"/>
    <xf numFmtId="10" fontId="0" fillId="0" borderId="0" xfId="0" applyNumberFormat="1"/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/>
    <xf numFmtId="0" fontId="12" fillId="5" borderId="0" xfId="0" applyFont="1" applyFill="1"/>
    <xf numFmtId="0" fontId="11" fillId="3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/>
    <xf numFmtId="0" fontId="12" fillId="0" borderId="3" xfId="0" applyFont="1" applyBorder="1"/>
    <xf numFmtId="0" fontId="12" fillId="0" borderId="3" xfId="0" applyFont="1" applyBorder="1" applyAlignment="1">
      <alignment horizontal="center" vertical="center"/>
    </xf>
    <xf numFmtId="0" fontId="11" fillId="0" borderId="5" xfId="0" applyFont="1" applyBorder="1"/>
    <xf numFmtId="0" fontId="11" fillId="2" borderId="14" xfId="0" applyFont="1" applyFill="1" applyBorder="1" applyAlignment="1">
      <alignment horizontal="center"/>
    </xf>
    <xf numFmtId="0" fontId="11" fillId="0" borderId="6" xfId="0" applyFont="1" applyBorder="1" applyAlignment="1">
      <alignment vertical="center"/>
    </xf>
    <xf numFmtId="0" fontId="0" fillId="0" borderId="3" xfId="0" applyBorder="1" applyAlignment="1">
      <alignment horizontal="center"/>
    </xf>
    <xf numFmtId="0" fontId="12" fillId="0" borderId="5" xfId="0" applyFont="1" applyBorder="1"/>
    <xf numFmtId="0" fontId="13" fillId="0" borderId="5" xfId="0" applyFont="1" applyBorder="1"/>
    <xf numFmtId="3" fontId="12" fillId="0" borderId="7" xfId="0" applyNumberFormat="1" applyFont="1" applyBorder="1" applyAlignment="1">
      <alignment horizontal="right" vertical="center"/>
    </xf>
    <xf numFmtId="164" fontId="12" fillId="0" borderId="7" xfId="0" applyNumberFormat="1" applyFont="1" applyBorder="1"/>
    <xf numFmtId="165" fontId="12" fillId="0" borderId="7" xfId="0" applyNumberFormat="1" applyFont="1" applyBorder="1"/>
    <xf numFmtId="170" fontId="12" fillId="0" borderId="7" xfId="0" applyNumberFormat="1" applyFont="1" applyBorder="1" applyAlignment="1">
      <alignment horizontal="right" vertical="center"/>
    </xf>
    <xf numFmtId="164" fontId="16" fillId="4" borderId="0" xfId="2" applyNumberFormat="1" applyFont="1" applyFill="1"/>
    <xf numFmtId="10" fontId="16" fillId="4" borderId="0" xfId="2" applyNumberFormat="1" applyFont="1" applyFill="1"/>
    <xf numFmtId="164" fontId="11" fillId="4" borderId="0" xfId="2" applyNumberFormat="1" applyFont="1" applyFill="1"/>
    <xf numFmtId="10" fontId="11" fillId="4" borderId="0" xfId="2" applyNumberFormat="1" applyFont="1" applyFill="1"/>
    <xf numFmtId="3" fontId="12" fillId="5" borderId="0" xfId="0" applyNumberFormat="1" applyFont="1" applyFill="1" applyAlignment="1">
      <alignment horizontal="right" vertical="center"/>
    </xf>
    <xf numFmtId="164" fontId="12" fillId="5" borderId="0" xfId="0" applyNumberFormat="1" applyFont="1" applyFill="1"/>
    <xf numFmtId="165" fontId="12" fillId="5" borderId="0" xfId="0" applyNumberFormat="1" applyFont="1" applyFill="1"/>
    <xf numFmtId="170" fontId="12" fillId="5" borderId="0" xfId="0" applyNumberFormat="1" applyFont="1" applyFill="1" applyAlignment="1">
      <alignment horizontal="right" vertical="center"/>
    </xf>
    <xf numFmtId="165" fontId="12" fillId="0" borderId="3" xfId="0" applyNumberFormat="1" applyFont="1" applyBorder="1"/>
    <xf numFmtId="170" fontId="12" fillId="0" borderId="3" xfId="0" applyNumberFormat="1" applyFont="1" applyBorder="1" applyAlignment="1">
      <alignment horizontal="right" vertical="center"/>
    </xf>
    <xf numFmtId="3" fontId="12" fillId="0" borderId="3" xfId="0" applyNumberFormat="1" applyFont="1" applyBorder="1" applyAlignment="1">
      <alignment horizontal="right" vertical="center"/>
    </xf>
    <xf numFmtId="164" fontId="12" fillId="0" borderId="3" xfId="0" applyNumberFormat="1" applyFont="1" applyBorder="1"/>
    <xf numFmtId="165" fontId="17" fillId="0" borderId="3" xfId="0" applyNumberFormat="1" applyFont="1" applyBorder="1"/>
    <xf numFmtId="170" fontId="0" fillId="0" borderId="3" xfId="0" applyNumberFormat="1" applyBorder="1" applyAlignment="1">
      <alignment horizontal="right"/>
    </xf>
    <xf numFmtId="0" fontId="11" fillId="6" borderId="15" xfId="0" applyFont="1" applyFill="1" applyBorder="1"/>
    <xf numFmtId="0" fontId="11" fillId="6" borderId="1" xfId="0" applyFont="1" applyFill="1" applyBorder="1"/>
    <xf numFmtId="0" fontId="16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5" fillId="0" borderId="3" xfId="0" applyFont="1" applyBorder="1"/>
    <xf numFmtId="0" fontId="15" fillId="0" borderId="5" xfId="0" applyFont="1" applyBorder="1"/>
    <xf numFmtId="165" fontId="15" fillId="0" borderId="7" xfId="0" applyNumberFormat="1" applyFont="1" applyBorder="1"/>
    <xf numFmtId="165" fontId="15" fillId="5" borderId="0" xfId="0" applyNumberFormat="1" applyFont="1" applyFill="1"/>
    <xf numFmtId="165" fontId="15" fillId="0" borderId="3" xfId="0" applyNumberFormat="1" applyFont="1" applyBorder="1"/>
    <xf numFmtId="165" fontId="14" fillId="0" borderId="3" xfId="0" applyNumberFormat="1" applyFont="1" applyBorder="1"/>
    <xf numFmtId="164" fontId="14" fillId="0" borderId="5" xfId="0" applyNumberFormat="1" applyFont="1" applyBorder="1"/>
    <xf numFmtId="165" fontId="15" fillId="6" borderId="15" xfId="0" applyNumberFormat="1" applyFont="1" applyFill="1" applyBorder="1"/>
    <xf numFmtId="0" fontId="14" fillId="0" borderId="7" xfId="0" applyFont="1" applyBorder="1"/>
    <xf numFmtId="164" fontId="19" fillId="6" borderId="1" xfId="0" applyNumberFormat="1" applyFont="1" applyFill="1" applyBorder="1"/>
    <xf numFmtId="0" fontId="14" fillId="0" borderId="3" xfId="0" applyFont="1" applyBorder="1"/>
    <xf numFmtId="169" fontId="16" fillId="4" borderId="0" xfId="2" applyNumberFormat="1" applyFont="1" applyFill="1" applyAlignment="1">
      <alignment horizontal="right"/>
    </xf>
    <xf numFmtId="0" fontId="17" fillId="5" borderId="0" xfId="0" applyFont="1" applyFill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164" fontId="10" fillId="6" borderId="1" xfId="0" applyNumberFormat="1" applyFont="1" applyFill="1" applyBorder="1" applyAlignment="1">
      <alignment horizontal="right"/>
    </xf>
    <xf numFmtId="0" fontId="11" fillId="0" borderId="7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" fillId="0" borderId="25" xfId="0" applyFont="1" applyBorder="1"/>
    <xf numFmtId="14" fontId="0" fillId="0" borderId="26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68" fontId="0" fillId="0" borderId="26" xfId="1" applyNumberFormat="1" applyFont="1" applyBorder="1" applyAlignment="1">
      <alignment horizontal="center"/>
    </xf>
    <xf numFmtId="0" fontId="21" fillId="0" borderId="0" xfId="0" applyFont="1"/>
    <xf numFmtId="10" fontId="0" fillId="0" borderId="26" xfId="1" applyNumberFormat="1" applyFont="1" applyBorder="1" applyAlignment="1">
      <alignment horizontal="center"/>
    </xf>
    <xf numFmtId="0" fontId="22" fillId="0" borderId="3" xfId="0" applyFont="1" applyBorder="1"/>
    <xf numFmtId="0" fontId="0" fillId="0" borderId="27" xfId="0" applyBorder="1"/>
    <xf numFmtId="0" fontId="0" fillId="0" borderId="0" xfId="0" quotePrefix="1"/>
    <xf numFmtId="0" fontId="12" fillId="0" borderId="5" xfId="0" applyFont="1" applyBorder="1" applyAlignment="1">
      <alignment horizontal="right" vertical="center"/>
    </xf>
    <xf numFmtId="170" fontId="12" fillId="0" borderId="5" xfId="0" applyNumberFormat="1" applyFont="1" applyBorder="1" applyAlignment="1">
      <alignment horizontal="right" vertical="center"/>
    </xf>
    <xf numFmtId="0" fontId="16" fillId="0" borderId="5" xfId="0" applyFont="1" applyBorder="1"/>
    <xf numFmtId="0" fontId="16" fillId="0" borderId="5" xfId="0" applyFont="1" applyBorder="1" applyAlignment="1">
      <alignment horizontal="right"/>
    </xf>
    <xf numFmtId="165" fontId="15" fillId="0" borderId="5" xfId="0" applyNumberFormat="1" applyFont="1" applyBorder="1"/>
    <xf numFmtId="165" fontId="12" fillId="6" borderId="28" xfId="0" applyNumberFormat="1" applyFont="1" applyFill="1" applyBorder="1"/>
    <xf numFmtId="170" fontId="12" fillId="6" borderId="28" xfId="0" applyNumberFormat="1" applyFont="1" applyFill="1" applyBorder="1" applyAlignment="1">
      <alignment horizontal="right" vertical="center"/>
    </xf>
    <xf numFmtId="0" fontId="0" fillId="6" borderId="28" xfId="0" applyFill="1" applyBorder="1"/>
    <xf numFmtId="0" fontId="12" fillId="6" borderId="28" xfId="0" applyFont="1" applyFill="1" applyBorder="1"/>
    <xf numFmtId="0" fontId="17" fillId="6" borderId="28" xfId="0" applyFont="1" applyFill="1" applyBorder="1" applyAlignment="1">
      <alignment horizontal="right"/>
    </xf>
    <xf numFmtId="165" fontId="0" fillId="0" borderId="7" xfId="3" applyNumberFormat="1" applyFont="1" applyBorder="1"/>
    <xf numFmtId="10" fontId="0" fillId="0" borderId="7" xfId="0" applyNumberFormat="1" applyBorder="1"/>
    <xf numFmtId="0" fontId="11" fillId="6" borderId="29" xfId="0" applyFont="1" applyFill="1" applyBorder="1"/>
    <xf numFmtId="0" fontId="4" fillId="6" borderId="29" xfId="0" applyFont="1" applyFill="1" applyBorder="1"/>
    <xf numFmtId="168" fontId="9" fillId="6" borderId="29" xfId="1" applyNumberFormat="1" applyFont="1" applyFill="1" applyBorder="1" applyAlignment="1">
      <alignment horizontal="center" vertical="center"/>
    </xf>
    <xf numFmtId="164" fontId="9" fillId="6" borderId="29" xfId="0" applyNumberFormat="1" applyFont="1" applyFill="1" applyBorder="1"/>
    <xf numFmtId="165" fontId="12" fillId="6" borderId="29" xfId="0" applyNumberFormat="1" applyFont="1" applyFill="1" applyBorder="1"/>
    <xf numFmtId="170" fontId="12" fillId="6" borderId="29" xfId="0" applyNumberFormat="1" applyFont="1" applyFill="1" applyBorder="1" applyAlignment="1">
      <alignment horizontal="right" vertical="center"/>
    </xf>
    <xf numFmtId="0" fontId="0" fillId="6" borderId="29" xfId="0" applyFill="1" applyBorder="1"/>
    <xf numFmtId="164" fontId="11" fillId="6" borderId="29" xfId="2" applyNumberFormat="1" applyFont="1" applyFill="1" applyBorder="1"/>
    <xf numFmtId="10" fontId="11" fillId="6" borderId="29" xfId="2" applyNumberFormat="1" applyFont="1" applyFill="1" applyBorder="1"/>
    <xf numFmtId="169" fontId="16" fillId="6" borderId="29" xfId="2" applyNumberFormat="1" applyFont="1" applyFill="1" applyBorder="1" applyAlignment="1">
      <alignment horizontal="right"/>
    </xf>
    <xf numFmtId="165" fontId="15" fillId="6" borderId="29" xfId="0" applyNumberFormat="1" applyFont="1" applyFill="1" applyBorder="1"/>
    <xf numFmtId="165" fontId="17" fillId="0" borderId="5" xfId="0" applyNumberFormat="1" applyFont="1" applyBorder="1"/>
    <xf numFmtId="0" fontId="12" fillId="0" borderId="3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4" fillId="0" borderId="6" xfId="0" applyFont="1" applyBorder="1" applyAlignment="1">
      <alignment horizontal="center" vertical="center" wrapText="1"/>
    </xf>
    <xf numFmtId="3" fontId="12" fillId="0" borderId="7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70" fontId="12" fillId="0" borderId="7" xfId="0" applyNumberFormat="1" applyFont="1" applyBorder="1" applyAlignment="1">
      <alignment horizontal="center" vertical="center"/>
    </xf>
    <xf numFmtId="165" fontId="0" fillId="0" borderId="3" xfId="3" applyNumberFormat="1" applyFont="1" applyBorder="1" applyAlignment="1">
      <alignment horizontal="center"/>
    </xf>
    <xf numFmtId="164" fontId="11" fillId="4" borderId="0" xfId="2" applyNumberFormat="1" applyFont="1" applyFill="1" applyAlignment="1">
      <alignment horizontal="center"/>
    </xf>
    <xf numFmtId="10" fontId="11" fillId="4" borderId="0" xfId="2" applyNumberFormat="1" applyFont="1" applyFill="1" applyAlignment="1">
      <alignment horizontal="center"/>
    </xf>
    <xf numFmtId="10" fontId="0" fillId="0" borderId="3" xfId="0" applyNumberFormat="1" applyBorder="1" applyAlignment="1">
      <alignment horizontal="center"/>
    </xf>
    <xf numFmtId="164" fontId="16" fillId="4" borderId="0" xfId="2" applyNumberFormat="1" applyFont="1" applyFill="1" applyAlignment="1">
      <alignment horizontal="center"/>
    </xf>
    <xf numFmtId="10" fontId="16" fillId="4" borderId="0" xfId="2" applyNumberFormat="1" applyFont="1" applyFill="1" applyAlignment="1">
      <alignment horizontal="center"/>
    </xf>
    <xf numFmtId="169" fontId="11" fillId="4" borderId="0" xfId="2" applyNumberFormat="1" applyFont="1" applyFill="1" applyAlignment="1">
      <alignment horizontal="center"/>
    </xf>
    <xf numFmtId="165" fontId="24" fillId="0" borderId="7" xfId="0" applyNumberFormat="1" applyFont="1" applyBorder="1" applyAlignment="1">
      <alignment horizontal="center"/>
    </xf>
    <xf numFmtId="9" fontId="0" fillId="0" borderId="3" xfId="0" applyNumberFormat="1" applyBorder="1"/>
    <xf numFmtId="3" fontId="12" fillId="5" borderId="0" xfId="0" applyNumberFormat="1" applyFont="1" applyFill="1" applyAlignment="1">
      <alignment horizontal="center" vertical="center"/>
    </xf>
    <xf numFmtId="164" fontId="12" fillId="5" borderId="0" xfId="0" applyNumberFormat="1" applyFont="1" applyFill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170" fontId="12" fillId="5" borderId="0" xfId="0" applyNumberFormat="1" applyFont="1" applyFill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0" fontId="12" fillId="5" borderId="0" xfId="0" applyFont="1" applyFill="1" applyAlignment="1">
      <alignment horizontal="center"/>
    </xf>
    <xf numFmtId="165" fontId="24" fillId="5" borderId="0" xfId="0" applyNumberFormat="1" applyFont="1" applyFill="1" applyAlignment="1">
      <alignment horizontal="center"/>
    </xf>
    <xf numFmtId="0" fontId="0" fillId="0" borderId="7" xfId="0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6" fillId="6" borderId="1" xfId="0" applyFont="1" applyFill="1" applyBorder="1"/>
    <xf numFmtId="168" fontId="27" fillId="6" borderId="1" xfId="1" applyNumberFormat="1" applyFont="1" applyFill="1" applyBorder="1" applyAlignment="1">
      <alignment horizontal="center" vertical="center"/>
    </xf>
    <xf numFmtId="164" fontId="27" fillId="6" borderId="1" xfId="0" applyNumberFormat="1" applyFont="1" applyFill="1" applyBorder="1" applyAlignment="1">
      <alignment horizontal="center" vertical="center"/>
    </xf>
    <xf numFmtId="10" fontId="27" fillId="6" borderId="1" xfId="2" applyNumberFormat="1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10" fontId="27" fillId="6" borderId="1" xfId="2" applyNumberFormat="1" applyFont="1" applyFill="1" applyBorder="1" applyAlignment="1">
      <alignment horizontal="center"/>
    </xf>
    <xf numFmtId="166" fontId="27" fillId="6" borderId="1" xfId="3" applyFont="1" applyFill="1" applyBorder="1" applyAlignment="1">
      <alignment horizontal="center"/>
    </xf>
    <xf numFmtId="164" fontId="27" fillId="6" borderId="1" xfId="0" applyNumberFormat="1" applyFont="1" applyFill="1" applyBorder="1" applyAlignment="1">
      <alignment horizontal="center"/>
    </xf>
    <xf numFmtId="0" fontId="27" fillId="6" borderId="1" xfId="0" applyFont="1" applyFill="1" applyBorder="1" applyAlignment="1">
      <alignment horizontal="center"/>
    </xf>
    <xf numFmtId="164" fontId="28" fillId="6" borderId="1" xfId="0" applyNumberFormat="1" applyFont="1" applyFill="1" applyBorder="1" applyAlignment="1">
      <alignment horizontal="center"/>
    </xf>
    <xf numFmtId="0" fontId="1" fillId="0" borderId="3" xfId="0" applyFont="1" applyBorder="1"/>
    <xf numFmtId="0" fontId="14" fillId="0" borderId="3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66" fontId="0" fillId="0" borderId="3" xfId="3" applyFont="1" applyBorder="1" applyAlignment="1">
      <alignment horizontal="center"/>
    </xf>
    <xf numFmtId="10" fontId="0" fillId="0" borderId="3" xfId="2" applyNumberFormat="1" applyFont="1" applyBorder="1" applyAlignment="1">
      <alignment horizontal="center" vertical="center"/>
    </xf>
    <xf numFmtId="167" fontId="0" fillId="0" borderId="3" xfId="1" applyFont="1" applyBorder="1" applyAlignment="1">
      <alignment horizontal="center" vertical="center"/>
    </xf>
    <xf numFmtId="166" fontId="0" fillId="0" borderId="3" xfId="3" applyFon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0" fontId="0" fillId="0" borderId="3" xfId="2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68" fontId="9" fillId="6" borderId="30" xfId="1" applyNumberFormat="1" applyFont="1" applyFill="1" applyBorder="1" applyAlignment="1">
      <alignment horizontal="center" vertical="center"/>
    </xf>
    <xf numFmtId="170" fontId="12" fillId="6" borderId="31" xfId="0" applyNumberFormat="1" applyFont="1" applyFill="1" applyBorder="1" applyAlignment="1">
      <alignment horizontal="center" vertical="center"/>
    </xf>
    <xf numFmtId="170" fontId="12" fillId="6" borderId="32" xfId="0" applyNumberFormat="1" applyFont="1" applyFill="1" applyBorder="1" applyAlignment="1">
      <alignment horizontal="center" vertical="center"/>
    </xf>
    <xf numFmtId="3" fontId="12" fillId="0" borderId="3" xfId="0" applyNumberFormat="1" applyFont="1" applyBorder="1" applyAlignment="1">
      <alignment horizontal="center" vertical="center"/>
    </xf>
    <xf numFmtId="170" fontId="12" fillId="0" borderId="3" xfId="0" applyNumberFormat="1" applyFont="1" applyBorder="1" applyAlignment="1">
      <alignment horizontal="center" vertical="center"/>
    </xf>
    <xf numFmtId="170" fontId="12" fillId="6" borderId="29" xfId="0" applyNumberFormat="1" applyFont="1" applyFill="1" applyBorder="1" applyAlignment="1">
      <alignment horizontal="center" vertical="center"/>
    </xf>
    <xf numFmtId="170" fontId="12" fillId="6" borderId="28" xfId="0" applyNumberFormat="1" applyFont="1" applyFill="1" applyBorder="1" applyAlignment="1">
      <alignment horizontal="center" vertical="center"/>
    </xf>
    <xf numFmtId="170" fontId="12" fillId="0" borderId="5" xfId="0" applyNumberFormat="1" applyFont="1" applyBorder="1" applyAlignment="1">
      <alignment horizontal="center" vertical="center"/>
    </xf>
    <xf numFmtId="170" fontId="0" fillId="0" borderId="3" xfId="0" applyNumberForma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12" fillId="0" borderId="7" xfId="0" applyNumberFormat="1" applyFont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165" fontId="12" fillId="5" borderId="0" xfId="0" applyNumberFormat="1" applyFont="1" applyFill="1" applyAlignment="1">
      <alignment horizontal="center"/>
    </xf>
    <xf numFmtId="165" fontId="17" fillId="0" borderId="3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12" fillId="6" borderId="29" xfId="0" applyNumberFormat="1" applyFont="1" applyFill="1" applyBorder="1" applyAlignment="1">
      <alignment horizontal="center"/>
    </xf>
    <xf numFmtId="165" fontId="12" fillId="6" borderId="28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0" fontId="10" fillId="6" borderId="1" xfId="2" applyNumberFormat="1" applyFont="1" applyFill="1" applyBorder="1" applyAlignment="1">
      <alignment horizontal="center"/>
    </xf>
    <xf numFmtId="10" fontId="4" fillId="6" borderId="1" xfId="2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1" fillId="6" borderId="0" xfId="0" applyFont="1" applyFill="1"/>
    <xf numFmtId="0" fontId="4" fillId="6" borderId="0" xfId="0" applyFont="1" applyFill="1"/>
    <xf numFmtId="168" fontId="9" fillId="6" borderId="0" xfId="1" applyNumberFormat="1" applyFont="1" applyFill="1" applyBorder="1" applyAlignment="1">
      <alignment horizontal="center" vertical="center"/>
    </xf>
    <xf numFmtId="164" fontId="9" fillId="6" borderId="0" xfId="0" applyNumberFormat="1" applyFont="1" applyFill="1"/>
    <xf numFmtId="165" fontId="12" fillId="6" borderId="0" xfId="0" applyNumberFormat="1" applyFont="1" applyFill="1" applyAlignment="1">
      <alignment horizontal="center"/>
    </xf>
    <xf numFmtId="170" fontId="12" fillId="6" borderId="0" xfId="0" applyNumberFormat="1" applyFont="1" applyFill="1" applyAlignment="1">
      <alignment horizontal="center" vertical="center"/>
    </xf>
    <xf numFmtId="170" fontId="12" fillId="6" borderId="0" xfId="0" applyNumberFormat="1" applyFont="1" applyFill="1" applyAlignment="1">
      <alignment horizontal="right" vertical="center"/>
    </xf>
    <xf numFmtId="0" fontId="0" fillId="6" borderId="0" xfId="0" applyFill="1"/>
    <xf numFmtId="164" fontId="11" fillId="6" borderId="0" xfId="2" applyNumberFormat="1" applyFont="1" applyFill="1" applyBorder="1"/>
    <xf numFmtId="10" fontId="11" fillId="6" borderId="0" xfId="2" applyNumberFormat="1" applyFont="1" applyFill="1" applyBorder="1"/>
    <xf numFmtId="169" fontId="16" fillId="6" borderId="0" xfId="2" applyNumberFormat="1" applyFont="1" applyFill="1" applyBorder="1" applyAlignment="1">
      <alignment horizontal="right"/>
    </xf>
    <xf numFmtId="165" fontId="15" fillId="6" borderId="0" xfId="0" applyNumberFormat="1" applyFont="1" applyFill="1"/>
    <xf numFmtId="0" fontId="20" fillId="0" borderId="0" xfId="0" applyFont="1"/>
    <xf numFmtId="0" fontId="3" fillId="0" borderId="20" xfId="0" applyFon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173" fontId="0" fillId="0" borderId="20" xfId="0" applyNumberFormat="1" applyBorder="1" applyAlignment="1">
      <alignment horizontal="center"/>
    </xf>
    <xf numFmtId="0" fontId="0" fillId="0" borderId="34" xfId="0" applyBorder="1"/>
    <xf numFmtId="0" fontId="29" fillId="8" borderId="34" xfId="0" applyFont="1" applyFill="1" applyBorder="1"/>
    <xf numFmtId="0" fontId="29" fillId="8" borderId="33" xfId="0" applyFont="1" applyFill="1" applyBorder="1"/>
    <xf numFmtId="0" fontId="29" fillId="8" borderId="35" xfId="0" applyFont="1" applyFill="1" applyBorder="1"/>
    <xf numFmtId="0" fontId="11" fillId="0" borderId="5" xfId="0" applyFont="1" applyBorder="1" applyAlignment="1">
      <alignment horizontal="center"/>
    </xf>
    <xf numFmtId="168" fontId="0" fillId="0" borderId="3" xfId="0" applyNumberFormat="1" applyBorder="1"/>
    <xf numFmtId="0" fontId="30" fillId="0" borderId="0" xfId="0" applyFont="1"/>
    <xf numFmtId="0" fontId="20" fillId="0" borderId="0" xfId="0" quotePrefix="1" applyFont="1"/>
    <xf numFmtId="0" fontId="8" fillId="0" borderId="0" xfId="0" quotePrefix="1" applyFont="1"/>
    <xf numFmtId="0" fontId="3" fillId="0" borderId="0" xfId="0" applyFont="1"/>
    <xf numFmtId="0" fontId="3" fillId="0" borderId="37" xfId="0" applyFont="1" applyBorder="1" applyAlignment="1">
      <alignment horizontal="center"/>
    </xf>
    <xf numFmtId="10" fontId="12" fillId="5" borderId="0" xfId="0" applyNumberFormat="1" applyFont="1" applyFill="1"/>
    <xf numFmtId="171" fontId="0" fillId="0" borderId="20" xfId="0" applyNumberFormat="1" applyBorder="1"/>
    <xf numFmtId="172" fontId="0" fillId="0" borderId="20" xfId="0" applyNumberFormat="1" applyBorder="1"/>
    <xf numFmtId="0" fontId="20" fillId="0" borderId="11" xfId="0" applyFont="1" applyBorder="1"/>
    <xf numFmtId="0" fontId="11" fillId="2" borderId="35" xfId="0" applyFont="1" applyFill="1" applyBorder="1" applyAlignment="1">
      <alignment horizontal="center"/>
    </xf>
    <xf numFmtId="0" fontId="8" fillId="0" borderId="0" xfId="0" applyFont="1"/>
    <xf numFmtId="174" fontId="9" fillId="6" borderId="29" xfId="0" applyNumberFormat="1" applyFont="1" applyFill="1" applyBorder="1"/>
    <xf numFmtId="10" fontId="0" fillId="0" borderId="0" xfId="2" applyNumberFormat="1" applyFont="1"/>
    <xf numFmtId="0" fontId="6" fillId="7" borderId="0" xfId="0" applyFont="1" applyFill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</cellXfs>
  <cellStyles count="6">
    <cellStyle name="Comma" xfId="1" builtinId="3"/>
    <cellStyle name="Comma 2" xfId="5" xr:uid="{02062479-0E98-F04F-8122-043611BEC125}"/>
    <cellStyle name="Currency" xfId="3" builtinId="4"/>
    <cellStyle name="Normal" xfId="0" builtinId="0"/>
    <cellStyle name="Normal 2" xfId="4" xr:uid="{01087FA9-1EA6-2346-A3D0-0AE874C0C762}"/>
    <cellStyle name="Percent" xfId="2" builtinId="5"/>
  </cellStyles>
  <dxfs count="12">
    <dxf>
      <font>
        <color theme="0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indexed="64"/>
          <bgColor theme="0"/>
        </patternFill>
      </fill>
    </dxf>
    <dxf>
      <border outline="0">
        <bottom style="thin">
          <color theme="0"/>
        </bottom>
      </border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indexed="64"/>
          <bgColor theme="0"/>
        </patternFill>
      </fill>
    </dxf>
    <dxf>
      <border outline="0">
        <bottom style="thin">
          <color theme="0"/>
        </bottom>
      </border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BNC Journey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'TVC vs OPS'!$B$68</c:f>
              <c:strCache>
                <c:ptCount val="1"/>
                <c:pt idx="0">
                  <c:v>Same Communication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'TVC vs OPS'!$C$66:$P$67</c:f>
              <c:multiLvlStrCache>
                <c:ptCount val="14"/>
                <c:lvl>
                  <c:pt idx="0">
                    <c:v>Test</c:v>
                  </c:pt>
                  <c:pt idx="1">
                    <c:v>Holdout</c:v>
                  </c:pt>
                  <c:pt idx="2">
                    <c:v>Test</c:v>
                  </c:pt>
                  <c:pt idx="3">
                    <c:v>Holdout</c:v>
                  </c:pt>
                  <c:pt idx="4">
                    <c:v>Test</c:v>
                  </c:pt>
                  <c:pt idx="5">
                    <c:v>Holdout</c:v>
                  </c:pt>
                  <c:pt idx="6">
                    <c:v>Test</c:v>
                  </c:pt>
                  <c:pt idx="7">
                    <c:v>Holdout</c:v>
                  </c:pt>
                  <c:pt idx="8">
                    <c:v>Test</c:v>
                  </c:pt>
                  <c:pt idx="9">
                    <c:v>Holdout</c:v>
                  </c:pt>
                  <c:pt idx="10">
                    <c:v>Test</c:v>
                  </c:pt>
                  <c:pt idx="11">
                    <c:v>Holdout</c:v>
                  </c:pt>
                  <c:pt idx="12">
                    <c:v>Test</c:v>
                  </c:pt>
                  <c:pt idx="13">
                    <c:v>Holdout</c:v>
                  </c:pt>
                </c:lvl>
                <c:lvl>
                  <c:pt idx="0">
                    <c:v>Email-only</c:v>
                  </c:pt>
                  <c:pt idx="2">
                    <c:v>Push-only</c:v>
                  </c:pt>
                  <c:pt idx="4">
                    <c:v>SMS-only</c:v>
                  </c:pt>
                  <c:pt idx="6">
                    <c:v>Email+Push</c:v>
                  </c:pt>
                  <c:pt idx="8">
                    <c:v>SMS+Push</c:v>
                  </c:pt>
                  <c:pt idx="10">
                    <c:v>Email+SMS</c:v>
                  </c:pt>
                  <c:pt idx="12">
                    <c:v>Email+Push+SMS</c:v>
                  </c:pt>
                </c:lvl>
              </c:multiLvlStrCache>
            </c:multiLvlStrRef>
          </c:cat>
          <c:val>
            <c:numRef>
              <c:f>'TVC vs OPS'!$C$68:$P$68</c:f>
              <c:numCache>
                <c:formatCode>0.00%</c:formatCode>
                <c:ptCount val="14"/>
                <c:pt idx="0">
                  <c:v>0.98438520399999996</c:v>
                </c:pt>
                <c:pt idx="1">
                  <c:v>2.71255E-5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5-4337-948C-05817B2D75AD}"/>
            </c:ext>
          </c:extLst>
        </c:ser>
        <c:ser>
          <c:idx val="1"/>
          <c:order val="1"/>
          <c:tx>
            <c:strRef>
              <c:f>'TVC vs OPS'!$B$69</c:f>
              <c:strCache>
                <c:ptCount val="1"/>
                <c:pt idx="0">
                  <c:v>Other 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'TVC vs OPS'!$C$66:$P$67</c:f>
              <c:multiLvlStrCache>
                <c:ptCount val="14"/>
                <c:lvl>
                  <c:pt idx="0">
                    <c:v>Test</c:v>
                  </c:pt>
                  <c:pt idx="1">
                    <c:v>Holdout</c:v>
                  </c:pt>
                  <c:pt idx="2">
                    <c:v>Test</c:v>
                  </c:pt>
                  <c:pt idx="3">
                    <c:v>Holdout</c:v>
                  </c:pt>
                  <c:pt idx="4">
                    <c:v>Test</c:v>
                  </c:pt>
                  <c:pt idx="5">
                    <c:v>Holdout</c:v>
                  </c:pt>
                  <c:pt idx="6">
                    <c:v>Test</c:v>
                  </c:pt>
                  <c:pt idx="7">
                    <c:v>Holdout</c:v>
                  </c:pt>
                  <c:pt idx="8">
                    <c:v>Test</c:v>
                  </c:pt>
                  <c:pt idx="9">
                    <c:v>Holdout</c:v>
                  </c:pt>
                  <c:pt idx="10">
                    <c:v>Test</c:v>
                  </c:pt>
                  <c:pt idx="11">
                    <c:v>Holdout</c:v>
                  </c:pt>
                  <c:pt idx="12">
                    <c:v>Test</c:v>
                  </c:pt>
                  <c:pt idx="13">
                    <c:v>Holdout</c:v>
                  </c:pt>
                </c:lvl>
                <c:lvl>
                  <c:pt idx="0">
                    <c:v>Email-only</c:v>
                  </c:pt>
                  <c:pt idx="2">
                    <c:v>Push-only</c:v>
                  </c:pt>
                  <c:pt idx="4">
                    <c:v>SMS-only</c:v>
                  </c:pt>
                  <c:pt idx="6">
                    <c:v>Email+Push</c:v>
                  </c:pt>
                  <c:pt idx="8">
                    <c:v>SMS+Push</c:v>
                  </c:pt>
                  <c:pt idx="10">
                    <c:v>Email+SMS</c:v>
                  </c:pt>
                  <c:pt idx="12">
                    <c:v>Email+Push+SMS</c:v>
                  </c:pt>
                </c:lvl>
              </c:multiLvlStrCache>
            </c:multiLvlStrRef>
          </c:cat>
          <c:val>
            <c:numRef>
              <c:f>'TVC vs OPS'!$C$69:$P$69</c:f>
              <c:numCache>
                <c:formatCode>0.00%</c:formatCode>
                <c:ptCount val="14"/>
                <c:pt idx="2">
                  <c:v>2.93663E-5</c:v>
                </c:pt>
                <c:pt idx="3">
                  <c:v>2.6350500000000001E-5</c:v>
                </c:pt>
                <c:pt idx="4">
                  <c:v>5.7308131899999996E-3</c:v>
                </c:pt>
                <c:pt idx="5">
                  <c:v>2.4576200000000001E-6</c:v>
                </c:pt>
                <c:pt idx="6">
                  <c:v>0.98049877200000002</c:v>
                </c:pt>
                <c:pt idx="7">
                  <c:v>4.8103499999999998E-5</c:v>
                </c:pt>
                <c:pt idx="8">
                  <c:v>0.87953289949000002</c:v>
                </c:pt>
                <c:pt idx="9">
                  <c:v>1.2327416E-4</c:v>
                </c:pt>
                <c:pt idx="10">
                  <c:v>0.90338078467000005</c:v>
                </c:pt>
                <c:pt idx="11">
                  <c:v>5.3385533000000005E-4</c:v>
                </c:pt>
                <c:pt idx="12">
                  <c:v>0.99283457841</c:v>
                </c:pt>
                <c:pt idx="13">
                  <c:v>1.22451479E-3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55-4337-948C-05817B2D75AD}"/>
            </c:ext>
          </c:extLst>
        </c:ser>
        <c:ser>
          <c:idx val="2"/>
          <c:order val="2"/>
          <c:tx>
            <c:strRef>
              <c:f>'TVC vs OPS'!$B$70</c:f>
              <c:strCache>
                <c:ptCount val="1"/>
                <c:pt idx="0">
                  <c:v>No Communication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'TVC vs OPS'!$C$66:$P$67</c:f>
              <c:multiLvlStrCache>
                <c:ptCount val="14"/>
                <c:lvl>
                  <c:pt idx="0">
                    <c:v>Test</c:v>
                  </c:pt>
                  <c:pt idx="1">
                    <c:v>Holdout</c:v>
                  </c:pt>
                  <c:pt idx="2">
                    <c:v>Test</c:v>
                  </c:pt>
                  <c:pt idx="3">
                    <c:v>Holdout</c:v>
                  </c:pt>
                  <c:pt idx="4">
                    <c:v>Test</c:v>
                  </c:pt>
                  <c:pt idx="5">
                    <c:v>Holdout</c:v>
                  </c:pt>
                  <c:pt idx="6">
                    <c:v>Test</c:v>
                  </c:pt>
                  <c:pt idx="7">
                    <c:v>Holdout</c:v>
                  </c:pt>
                  <c:pt idx="8">
                    <c:v>Test</c:v>
                  </c:pt>
                  <c:pt idx="9">
                    <c:v>Holdout</c:v>
                  </c:pt>
                  <c:pt idx="10">
                    <c:v>Test</c:v>
                  </c:pt>
                  <c:pt idx="11">
                    <c:v>Holdout</c:v>
                  </c:pt>
                  <c:pt idx="12">
                    <c:v>Test</c:v>
                  </c:pt>
                  <c:pt idx="13">
                    <c:v>Holdout</c:v>
                  </c:pt>
                </c:lvl>
                <c:lvl>
                  <c:pt idx="0">
                    <c:v>Email-only</c:v>
                  </c:pt>
                  <c:pt idx="2">
                    <c:v>Push-only</c:v>
                  </c:pt>
                  <c:pt idx="4">
                    <c:v>SMS-only</c:v>
                  </c:pt>
                  <c:pt idx="6">
                    <c:v>Email+Push</c:v>
                  </c:pt>
                  <c:pt idx="8">
                    <c:v>SMS+Push</c:v>
                  </c:pt>
                  <c:pt idx="10">
                    <c:v>Email+SMS</c:v>
                  </c:pt>
                  <c:pt idx="12">
                    <c:v>Email+Push+SMS</c:v>
                  </c:pt>
                </c:lvl>
              </c:multiLvlStrCache>
            </c:multiLvlStrRef>
          </c:cat>
          <c:val>
            <c:numRef>
              <c:f>'TVC vs OPS'!$C$70:$P$70</c:f>
              <c:numCache>
                <c:formatCode>0.00%</c:formatCode>
                <c:ptCount val="14"/>
                <c:pt idx="0">
                  <c:v>1.5614796E-2</c:v>
                </c:pt>
                <c:pt idx="1">
                  <c:v>0.99997287400000001</c:v>
                </c:pt>
                <c:pt idx="2">
                  <c:v>0.99997063399999997</c:v>
                </c:pt>
                <c:pt idx="3">
                  <c:v>0.99997365000000005</c:v>
                </c:pt>
                <c:pt idx="4">
                  <c:v>0.99426918680999998</c:v>
                </c:pt>
                <c:pt idx="5">
                  <c:v>0.99999754238000005</c:v>
                </c:pt>
                <c:pt idx="6">
                  <c:v>1.9501227999999999E-2</c:v>
                </c:pt>
                <c:pt idx="7">
                  <c:v>0.99995189600000001</c:v>
                </c:pt>
                <c:pt idx="8">
                  <c:v>0.12046710050999999</c:v>
                </c:pt>
                <c:pt idx="9">
                  <c:v>0.99987672583999998</c:v>
                </c:pt>
                <c:pt idx="10">
                  <c:v>9.6619215329999994E-2</c:v>
                </c:pt>
                <c:pt idx="11">
                  <c:v>0.99946614466999995</c:v>
                </c:pt>
                <c:pt idx="12">
                  <c:v>7.1654215900000002E-3</c:v>
                </c:pt>
                <c:pt idx="13">
                  <c:v>0.99877548521000004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55-4337-948C-05817B2D7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3553311"/>
        <c:axId val="991635887"/>
      </c:barChart>
      <c:catAx>
        <c:axId val="81355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35887"/>
        <c:crosses val="autoZero"/>
        <c:auto val="1"/>
        <c:lblAlgn val="ctr"/>
        <c:lblOffset val="100"/>
        <c:noMultiLvlLbl val="0"/>
      </c:catAx>
      <c:valAx>
        <c:axId val="99163588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5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BNC Journey </a:t>
            </a:r>
          </a:p>
        </c:rich>
      </c:tx>
      <c:layout>
        <c:manualLayout>
          <c:xMode val="edge"/>
          <c:yMode val="edge"/>
          <c:x val="0.36245569918563031"/>
          <c:y val="3.3003290258225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'TVC vs OPS'!$B$59</c:f>
              <c:strCache>
                <c:ptCount val="1"/>
                <c:pt idx="0">
                  <c:v>Same Communication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'TVC vs OPS'!$C$58:$D$58</c:f>
              <c:strCache>
                <c:ptCount val="2"/>
                <c:pt idx="0">
                  <c:v>Test</c:v>
                </c:pt>
                <c:pt idx="1">
                  <c:v>Holdout</c:v>
                </c:pt>
              </c:strCache>
            </c:strRef>
          </c:cat>
          <c:val>
            <c:numRef>
              <c:f>'TVC vs OPS'!$C$59:$D$59</c:f>
              <c:numCache>
                <c:formatCode>0.00%</c:formatCode>
                <c:ptCount val="2"/>
                <c:pt idx="0">
                  <c:v>0.31274297299999998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5-41EE-A22E-86074BBCD8E4}"/>
            </c:ext>
          </c:extLst>
        </c:ser>
        <c:ser>
          <c:idx val="1"/>
          <c:order val="1"/>
          <c:tx>
            <c:strRef>
              <c:f>'TVC vs OPS'!$B$60</c:f>
              <c:strCache>
                <c:ptCount val="1"/>
                <c:pt idx="0">
                  <c:v>Other 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'TVC vs OPS'!$C$58:$D$58</c:f>
              <c:strCache>
                <c:ptCount val="2"/>
                <c:pt idx="0">
                  <c:v>Test</c:v>
                </c:pt>
                <c:pt idx="1">
                  <c:v>Holdout</c:v>
                </c:pt>
              </c:strCache>
            </c:strRef>
          </c:cat>
          <c:val>
            <c:numRef>
              <c:f>'TVC vs OPS'!$C$60:$D$60</c:f>
              <c:numCache>
                <c:formatCode>0.00%</c:formatCode>
                <c:ptCount val="2"/>
                <c:pt idx="0">
                  <c:v>0.35026365199999998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A5-41EE-A22E-86074BBCD8E4}"/>
            </c:ext>
          </c:extLst>
        </c:ser>
        <c:ser>
          <c:idx val="2"/>
          <c:order val="2"/>
          <c:tx>
            <c:strRef>
              <c:f>'TVC vs OPS'!$B$61</c:f>
              <c:strCache>
                <c:ptCount val="1"/>
                <c:pt idx="0">
                  <c:v>No Communication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'TVC vs OPS'!$C$58:$D$58</c:f>
              <c:strCache>
                <c:ptCount val="2"/>
                <c:pt idx="0">
                  <c:v>Test</c:v>
                </c:pt>
                <c:pt idx="1">
                  <c:v>Holdout</c:v>
                </c:pt>
              </c:strCache>
            </c:strRef>
          </c:cat>
          <c:val>
            <c:numRef>
              <c:f>'TVC vs OPS'!$C$61:$D$61</c:f>
              <c:numCache>
                <c:formatCode>0.00%</c:formatCode>
                <c:ptCount val="2"/>
                <c:pt idx="0">
                  <c:v>0.33699337499999998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A5-41EE-A22E-86074BBC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1387911"/>
        <c:axId val="1291389959"/>
      </c:barChart>
      <c:catAx>
        <c:axId val="1291387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89959"/>
        <c:crosses val="autoZero"/>
        <c:auto val="1"/>
        <c:lblAlgn val="ctr"/>
        <c:lblOffset val="100"/>
        <c:noMultiLvlLbl val="0"/>
      </c:catAx>
      <c:valAx>
        <c:axId val="129138995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87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455295</xdr:colOff>
      <xdr:row>2</xdr:row>
      <xdr:rowOff>38100</xdr:rowOff>
    </xdr:from>
    <xdr:to>
      <xdr:col>16</xdr:col>
      <xdr:colOff>438150</xdr:colOff>
      <xdr:row>24</xdr:row>
      <xdr:rowOff>134493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F50C0F5F-880C-61C7-FEE3-0CEC01C2F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5</xdr:col>
      <xdr:colOff>790575</xdr:colOff>
      <xdr:row>18</xdr:row>
      <xdr:rowOff>28575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C940F7B9-FB2B-4984-9341-C8B0CDD1DDCA}"/>
            </a:ext>
            <a:ext uri="{147F2762-F138-4A5C-976F-8EAC2B608ADB}">
              <a16:predDERef xmlns:a16="http://schemas.microsoft.com/office/drawing/2014/main" pred="{F50C0F5F-880C-61C7-FEE3-0CEC01C2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180975</xdr:colOff>
      <xdr:row>1</xdr:row>
      <xdr:rowOff>38100</xdr:rowOff>
    </xdr:from>
    <xdr:to>
      <xdr:col>2</xdr:col>
      <xdr:colOff>495300</xdr:colOff>
      <xdr:row>3</xdr:row>
      <xdr:rowOff>180975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3" name="Filter Column">
              <a:extLst>
                <a:ext uri="{FF2B5EF4-FFF2-40B4-BE49-F238E27FC236}">
                  <a16:creationId xmlns:a16="http://schemas.microsoft.com/office/drawing/2014/main" id="{10C3F90C-E962-55A8-D2A0-05FBD97B80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er Colum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276225"/>
              <a:ext cx="3743325" cy="619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342900</xdr:colOff>
      <xdr:row>1</xdr:row>
      <xdr:rowOff>28575</xdr:rowOff>
    </xdr:from>
    <xdr:to>
      <xdr:col>2</xdr:col>
      <xdr:colOff>180975</xdr:colOff>
      <xdr:row>4</xdr:row>
      <xdr:rowOff>28575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2" name="Filter Column 1">
              <a:extLst>
                <a:ext uri="{FF2B5EF4-FFF2-40B4-BE49-F238E27FC236}">
                  <a16:creationId xmlns:a16="http://schemas.microsoft.com/office/drawing/2014/main" id="{AB9145CC-36D7-CA40-DC19-76B09B0763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er Colum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" y="266700"/>
              <a:ext cx="3295650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Filter_Column1" xr10:uid="{91DDC050-2013-4075-93DD-CE28B4C95202}" sourceName="Filter Column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Filter_Column" xr10:uid="{23E6E484-65F8-47B3-B7AF-C7407A5E75A6}" sourceName="Filter Column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ter Column" xr10:uid="{E9F6A8F3-641F-4D67-A12D-2BC8EB8C8FBF}" cache="Slicer_Filter_Column" caption="Filter Column" columnCount="3" showCaption="0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ter Column 1" xr10:uid="{A5E9D77E-BC17-405E-B674-74E47B0CABC2}" cache="Slicer_Filter_Column1" caption="Filter Column" columnCount="3" showCaption="0" lockedPosition="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97AAD6-A0A0-43BC-80ED-B2C62BE9119F}" name="Table1" displayName="Table1" ref="A4:A105" totalsRowShown="0" headerRowDxfId="11" dataDxfId="9" headerRowBorderDxfId="10" tableBorderDxfId="8" totalsRowBorderDxfId="7">
  <autoFilter ref="A4:A105" xr:uid="{8797AAD6-A0A0-43BC-80ED-B2C62BE9119F}">
    <filterColumn colId="0">
      <filters>
        <filter val="Channel"/>
      </filters>
    </filterColumn>
  </autoFilter>
  <tableColumns count="1">
    <tableColumn id="1" xr3:uid="{E8F6DA64-323F-4A03-A298-551AB19EF7CB}" name="Filter Column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7D4A5A-E185-4B95-8FEE-EC71FD90922A}" name="Table13" displayName="Table13" ref="A4:A168" totalsRowShown="0" headerRowDxfId="5" dataDxfId="3" headerRowBorderDxfId="4" tableBorderDxfId="2" totalsRowBorderDxfId="1">
  <autoFilter ref="A4:A168" xr:uid="{627D4A5A-E185-4B95-8FEE-EC71FD90922A}">
    <filterColumn colId="0">
      <filters>
        <filter val="Channel"/>
      </filters>
    </filterColumn>
  </autoFilter>
  <tableColumns count="1">
    <tableColumn id="1" xr3:uid="{971E458A-C50C-461D-B50C-D0CA06445AFA}" name="Filter Colum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429F-EA97-49FD-B8DF-C6225E300923}">
  <dimension ref="B3:B14"/>
  <sheetViews>
    <sheetView workbookViewId="0">
      <selection activeCell="B10" sqref="B10"/>
    </sheetView>
  </sheetViews>
  <sheetFormatPr defaultColWidth="8.88671875" defaultRowHeight="14.4" x14ac:dyDescent="0.3"/>
  <cols>
    <col min="2" max="2" width="163.109375" bestFit="1" customWidth="1"/>
  </cols>
  <sheetData>
    <row r="3" spans="2:2" ht="18" x14ac:dyDescent="0.35">
      <c r="B3" s="112" t="s">
        <v>0</v>
      </c>
    </row>
    <row r="4" spans="2:2" x14ac:dyDescent="0.3">
      <c r="B4" s="235" t="s">
        <v>1</v>
      </c>
    </row>
    <row r="5" spans="2:2" x14ac:dyDescent="0.3">
      <c r="B5" s="235" t="s">
        <v>2</v>
      </c>
    </row>
    <row r="6" spans="2:2" x14ac:dyDescent="0.3">
      <c r="B6" s="236" t="s">
        <v>3</v>
      </c>
    </row>
    <row r="7" spans="2:2" x14ac:dyDescent="0.3">
      <c r="B7" s="116" t="s">
        <v>4</v>
      </c>
    </row>
    <row r="8" spans="2:2" x14ac:dyDescent="0.3">
      <c r="B8" s="235" t="s">
        <v>5</v>
      </c>
    </row>
    <row r="9" spans="2:2" x14ac:dyDescent="0.3">
      <c r="B9" s="116" t="s">
        <v>6</v>
      </c>
    </row>
    <row r="10" spans="2:2" x14ac:dyDescent="0.3">
      <c r="B10" s="116" t="s">
        <v>7</v>
      </c>
    </row>
    <row r="11" spans="2:2" x14ac:dyDescent="0.3">
      <c r="B11" s="116"/>
    </row>
    <row r="13" spans="2:2" x14ac:dyDescent="0.3">
      <c r="B13" s="237" t="s">
        <v>8</v>
      </c>
    </row>
    <row r="14" spans="2:2" x14ac:dyDescent="0.3">
      <c r="B14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94A43-0A03-4C11-80E5-A095900583CF}">
  <dimension ref="A1:AC40"/>
  <sheetViews>
    <sheetView zoomScale="90" zoomScaleNormal="90" workbookViewId="0">
      <pane xSplit="4" ySplit="4" topLeftCell="E5" activePane="bottomRight" state="frozen"/>
      <selection pane="topRight"/>
      <selection pane="bottomLeft"/>
      <selection pane="bottomRight" activeCell="Z26" sqref="Z26"/>
    </sheetView>
  </sheetViews>
  <sheetFormatPr defaultColWidth="8.88671875" defaultRowHeight="15" customHeight="1" x14ac:dyDescent="0.3"/>
  <cols>
    <col min="1" max="1" width="8.88671875" style="5"/>
    <col min="2" max="2" width="19.33203125" style="5" customWidth="1"/>
    <col min="3" max="3" width="15.88671875" style="5" customWidth="1"/>
    <col min="4" max="4" width="14.6640625" style="5" customWidth="1"/>
    <col min="5" max="5" width="11.44140625" style="5" bestFit="1" customWidth="1"/>
    <col min="6" max="7" width="14.6640625" style="5" hidden="1" customWidth="1"/>
    <col min="8" max="8" width="14" style="5" bestFit="1" customWidth="1"/>
    <col min="9" max="9" width="16.33203125" style="5" bestFit="1" customWidth="1"/>
    <col min="10" max="10" width="9.33203125" style="5" bestFit="1" customWidth="1"/>
    <col min="11" max="11" width="14.6640625" style="5" customWidth="1"/>
    <col min="12" max="12" width="12.88671875" style="5" hidden="1" customWidth="1"/>
    <col min="13" max="13" width="14.6640625" style="5" hidden="1" customWidth="1"/>
    <col min="14" max="14" width="14.6640625" style="5" customWidth="1"/>
    <col min="15" max="15" width="14.6640625" style="5" hidden="1" customWidth="1"/>
    <col min="16" max="16" width="14.6640625" style="5" customWidth="1"/>
    <col min="17" max="17" width="15.6640625" style="5" bestFit="1" customWidth="1"/>
    <col min="18" max="18" width="14.6640625" style="5" customWidth="1"/>
    <col min="19" max="19" width="16.6640625" style="5" hidden="1" customWidth="1"/>
    <col min="20" max="20" width="14.6640625" style="5" hidden="1" customWidth="1"/>
    <col min="21" max="21" width="2.109375" style="5" customWidth="1"/>
    <col min="22" max="23" width="14.6640625" style="5" customWidth="1"/>
    <col min="24" max="24" width="17.109375" style="5" hidden="1" customWidth="1"/>
    <col min="25" max="25" width="14.6640625" style="5" hidden="1" customWidth="1"/>
    <col min="26" max="26" width="14.6640625" style="5" customWidth="1"/>
    <col min="27" max="27" width="21.109375" style="5" customWidth="1"/>
    <col min="28" max="28" width="9.33203125" style="5" customWidth="1"/>
    <col min="29" max="30" width="14.6640625" style="5" customWidth="1"/>
    <col min="31" max="16384" width="8.88671875" style="5"/>
  </cols>
  <sheetData>
    <row r="1" spans="2:29" ht="18" x14ac:dyDescent="0.35">
      <c r="B1" s="114" t="s">
        <v>188</v>
      </c>
      <c r="C1" s="60"/>
      <c r="I1" s="60"/>
      <c r="J1" s="60"/>
      <c r="K1" s="60"/>
      <c r="L1" s="60"/>
      <c r="M1" s="60"/>
      <c r="N1" s="60"/>
      <c r="O1" s="60"/>
      <c r="Q1" s="60"/>
      <c r="R1" s="60"/>
      <c r="S1" s="60"/>
      <c r="T1" s="60"/>
      <c r="AA1" s="90"/>
      <c r="AB1" s="90"/>
    </row>
    <row r="2" spans="2:29" ht="14.4" x14ac:dyDescent="0.3">
      <c r="B2" s="59"/>
      <c r="C2" s="60"/>
      <c r="D2" s="61"/>
      <c r="E2" s="61"/>
      <c r="F2" s="61"/>
      <c r="G2" s="61"/>
      <c r="H2" s="60"/>
      <c r="I2" s="60"/>
      <c r="J2" s="60"/>
      <c r="K2" s="60"/>
      <c r="L2" s="60"/>
      <c r="M2" s="60"/>
      <c r="N2" s="60"/>
      <c r="O2" s="60"/>
      <c r="Q2" s="60"/>
      <c r="R2" s="60"/>
      <c r="S2" s="60"/>
      <c r="T2" s="60"/>
      <c r="AA2" s="90"/>
      <c r="AB2" s="90"/>
    </row>
    <row r="3" spans="2:29" ht="14.4" x14ac:dyDescent="0.3">
      <c r="B3" s="62" t="s">
        <v>60</v>
      </c>
      <c r="C3" s="20" t="s">
        <v>189</v>
      </c>
      <c r="D3" s="54"/>
      <c r="E3" s="54"/>
      <c r="F3" s="54"/>
      <c r="G3" s="54"/>
      <c r="H3" s="67"/>
      <c r="I3" s="66"/>
      <c r="J3" s="66"/>
      <c r="K3" s="66"/>
      <c r="L3" s="66"/>
      <c r="M3" s="66"/>
      <c r="N3" s="66"/>
      <c r="O3" s="66"/>
      <c r="Q3" s="253" t="s">
        <v>62</v>
      </c>
      <c r="R3" s="254"/>
      <c r="S3" s="254"/>
      <c r="T3" s="254"/>
      <c r="U3" s="254"/>
      <c r="V3" s="254"/>
      <c r="W3" s="255"/>
      <c r="X3" s="63"/>
      <c r="Y3" s="63"/>
      <c r="AA3" s="91"/>
      <c r="AB3" s="91"/>
    </row>
    <row r="4" spans="2:29" ht="63" customHeight="1" x14ac:dyDescent="0.3">
      <c r="B4" s="64" t="s">
        <v>190</v>
      </c>
      <c r="C4" s="64" t="s">
        <v>63</v>
      </c>
      <c r="D4" s="58" t="s">
        <v>64</v>
      </c>
      <c r="E4" s="58" t="s">
        <v>65</v>
      </c>
      <c r="F4" s="58" t="s">
        <v>66</v>
      </c>
      <c r="G4" s="58" t="s">
        <v>67</v>
      </c>
      <c r="H4" s="57" t="s">
        <v>68</v>
      </c>
      <c r="I4" s="57" t="s">
        <v>69</v>
      </c>
      <c r="J4" s="58" t="s">
        <v>80</v>
      </c>
      <c r="K4" s="58" t="s">
        <v>81</v>
      </c>
      <c r="L4" s="58" t="s">
        <v>91</v>
      </c>
      <c r="M4" s="58" t="s">
        <v>92</v>
      </c>
      <c r="N4" s="58" t="s">
        <v>90</v>
      </c>
      <c r="O4" s="58" t="s">
        <v>93</v>
      </c>
      <c r="P4" s="6"/>
      <c r="Q4" s="58" t="s">
        <v>94</v>
      </c>
      <c r="R4" s="58" t="s">
        <v>95</v>
      </c>
      <c r="S4" s="58" t="s">
        <v>96</v>
      </c>
      <c r="T4" s="58" t="s">
        <v>97</v>
      </c>
      <c r="U4" s="13"/>
      <c r="V4" s="58" t="s">
        <v>98</v>
      </c>
      <c r="W4" s="58" t="s">
        <v>99</v>
      </c>
      <c r="X4" s="58" t="s">
        <v>100</v>
      </c>
      <c r="Y4" s="58" t="s">
        <v>101</v>
      </c>
      <c r="Z4" s="88" t="s">
        <v>102</v>
      </c>
      <c r="AA4" s="89" t="s">
        <v>103</v>
      </c>
      <c r="AB4" s="89" t="s">
        <v>104</v>
      </c>
      <c r="AC4" s="6"/>
    </row>
    <row r="5" spans="2:29" ht="14.4" x14ac:dyDescent="0.3">
      <c r="B5" s="106">
        <v>1</v>
      </c>
      <c r="C5" s="60" t="s">
        <v>161</v>
      </c>
      <c r="D5" s="68">
        <v>694800</v>
      </c>
      <c r="E5" s="68">
        <v>242900</v>
      </c>
      <c r="F5" s="68">
        <v>356389</v>
      </c>
      <c r="G5" s="68">
        <v>2325776</v>
      </c>
      <c r="H5" s="69">
        <v>9582791.4800000004</v>
      </c>
      <c r="I5" s="69">
        <v>13138528.619999999</v>
      </c>
      <c r="J5" s="70">
        <f>H5/D5</f>
        <v>13.792158146229131</v>
      </c>
      <c r="K5" s="70">
        <f>I5/D5</f>
        <v>18.909799395509499</v>
      </c>
      <c r="L5" s="70">
        <f>H5/E5</f>
        <v>39.451591107451627</v>
      </c>
      <c r="M5" s="70">
        <f>I5/E5</f>
        <v>54.090278386167142</v>
      </c>
      <c r="N5" s="71">
        <f>F5/D5</f>
        <v>0.51293753598157743</v>
      </c>
      <c r="O5" s="71">
        <f>G5/D5</f>
        <v>3.3474035693724811</v>
      </c>
      <c r="P5" s="39"/>
      <c r="Q5" s="72">
        <f>(J5-J6)*D5</f>
        <v>117255.83814606699</v>
      </c>
      <c r="R5" s="73">
        <f>(J5-J6)/J6</f>
        <v>1.238766009475414E-2</v>
      </c>
      <c r="S5" s="72">
        <f>(L5-L6)*E5</f>
        <v>23158.286559471508</v>
      </c>
      <c r="T5" s="73">
        <f>(L5-L6)/L6</f>
        <v>2.4225078610089221E-3</v>
      </c>
      <c r="U5" s="26"/>
      <c r="V5" s="74">
        <f>(K5-K6)*D5</f>
        <v>173380.08910112295</v>
      </c>
      <c r="W5" s="75">
        <f>(K5-K6)/K6</f>
        <v>1.3372780781332281E-2</v>
      </c>
      <c r="X5" s="74">
        <f>(M5-M6)*E5</f>
        <v>44492.641113529571</v>
      </c>
      <c r="Y5" s="75">
        <f>(M5-M6)/M6</f>
        <v>3.3979317901120716E-3</v>
      </c>
      <c r="Z5" s="101">
        <f>N5/N6-1</f>
        <v>6.2206884573425825E-3</v>
      </c>
      <c r="AA5" s="92">
        <v>6.9417531989999999</v>
      </c>
      <c r="AB5" s="94">
        <f>H5/D5/9*7</f>
        <v>10.727234113733768</v>
      </c>
    </row>
    <row r="6" spans="2:29" ht="14.4" x14ac:dyDescent="0.3">
      <c r="B6" s="107"/>
      <c r="C6" s="56" t="s">
        <v>17</v>
      </c>
      <c r="D6" s="76">
        <v>76896</v>
      </c>
      <c r="E6" s="76">
        <v>26618</v>
      </c>
      <c r="F6" s="76">
        <v>39199</v>
      </c>
      <c r="G6" s="76">
        <v>255213</v>
      </c>
      <c r="H6" s="77">
        <v>1047584.67</v>
      </c>
      <c r="I6" s="77">
        <v>1434899.34</v>
      </c>
      <c r="J6" s="78">
        <f>H6/D6</f>
        <v>13.623396145443197</v>
      </c>
      <c r="K6" s="78">
        <f>I6/D6</f>
        <v>18.660259831460674</v>
      </c>
      <c r="L6" s="78">
        <f t="shared" ref="L6:L9" si="0">H6/E6</f>
        <v>39.356250281764218</v>
      </c>
      <c r="M6" s="78">
        <f t="shared" ref="M6:M9" si="1">I6/E6</f>
        <v>53.907105717935238</v>
      </c>
      <c r="N6" s="79">
        <f>F6/D6</f>
        <v>0.50976643778610076</v>
      </c>
      <c r="O6" s="79">
        <f>G6/D6</f>
        <v>3.3189372659176031</v>
      </c>
      <c r="P6" s="8"/>
      <c r="Q6" s="56"/>
      <c r="R6" s="56"/>
      <c r="S6" s="56"/>
      <c r="T6" s="56"/>
      <c r="V6" s="56"/>
      <c r="W6" s="56"/>
      <c r="X6" s="56"/>
      <c r="Y6" s="56"/>
      <c r="Z6" s="102"/>
      <c r="AA6" s="93">
        <v>6.9356238509999999</v>
      </c>
      <c r="AB6" s="93">
        <f>H6/D6/9*7</f>
        <v>10.595974779789154</v>
      </c>
    </row>
    <row r="7" spans="2:29" ht="14.4" x14ac:dyDescent="0.3">
      <c r="B7" s="65"/>
      <c r="D7" s="9"/>
      <c r="E7" s="9"/>
      <c r="F7" s="9"/>
      <c r="G7" s="9"/>
      <c r="L7" s="84"/>
      <c r="N7" s="85"/>
      <c r="O7" s="85"/>
      <c r="Z7" s="9"/>
      <c r="AA7" s="95"/>
      <c r="AB7" s="95"/>
    </row>
    <row r="8" spans="2:29" ht="14.4" x14ac:dyDescent="0.3">
      <c r="B8" s="107">
        <v>2</v>
      </c>
      <c r="C8" s="60" t="s">
        <v>161</v>
      </c>
      <c r="D8" s="82">
        <v>895075</v>
      </c>
      <c r="E8" s="82">
        <v>533246</v>
      </c>
      <c r="F8" s="82">
        <v>953485</v>
      </c>
      <c r="G8" s="82">
        <v>7119311</v>
      </c>
      <c r="H8" s="83">
        <v>28766214.52</v>
      </c>
      <c r="I8" s="83">
        <v>39151638.43</v>
      </c>
      <c r="J8" s="80">
        <f>H8/D8</f>
        <v>32.138328654023404</v>
      </c>
      <c r="K8" s="80">
        <f>I8/D8</f>
        <v>43.741181945647014</v>
      </c>
      <c r="L8" s="80">
        <f t="shared" si="0"/>
        <v>53.945485798299472</v>
      </c>
      <c r="M8" s="80">
        <f t="shared" si="1"/>
        <v>73.421344801461245</v>
      </c>
      <c r="N8" s="81">
        <f>F8/D8</f>
        <v>1.0652571013602212</v>
      </c>
      <c r="O8" s="81">
        <f>G8/D8</f>
        <v>7.9538709046727929</v>
      </c>
      <c r="P8" s="39"/>
      <c r="Q8" s="72">
        <f>(J8-J9)*D8</f>
        <v>-86371.742161687827</v>
      </c>
      <c r="R8" s="73">
        <f>(J8-J9)/J9</f>
        <v>-2.9935528613238673E-3</v>
      </c>
      <c r="S8" s="72">
        <f>(L8-L9)*E8</f>
        <v>-8457.2625526633237</v>
      </c>
      <c r="T8" s="73">
        <f>(L8-L9)/L9</f>
        <v>-2.9391343249973506E-4</v>
      </c>
      <c r="U8" s="26"/>
      <c r="V8" s="74">
        <f>(K8-K9)*D8</f>
        <v>-53529.285189553142</v>
      </c>
      <c r="W8" s="75">
        <f>(K8-K9)/K9</f>
        <v>-1.3653629944507006E-3</v>
      </c>
      <c r="X8" s="74">
        <f>(M8-M9)*E8</f>
        <v>52341.648277492837</v>
      </c>
      <c r="Y8" s="75">
        <f>(M8-M9)/M9</f>
        <v>1.3386851576819316E-3</v>
      </c>
      <c r="Z8" s="101">
        <f>N8/N9-1</f>
        <v>-1.5815375613555949E-3</v>
      </c>
      <c r="AA8" s="94">
        <v>21.45620302</v>
      </c>
      <c r="AB8" s="94">
        <f>H8/D8/9*7</f>
        <v>24.996477842018201</v>
      </c>
    </row>
    <row r="9" spans="2:29" ht="14.4" x14ac:dyDescent="0.3">
      <c r="B9" s="107"/>
      <c r="C9" s="56" t="s">
        <v>17</v>
      </c>
      <c r="D9" s="76">
        <v>99575</v>
      </c>
      <c r="E9" s="76">
        <v>59483</v>
      </c>
      <c r="F9" s="76">
        <v>106241</v>
      </c>
      <c r="G9" s="76">
        <v>792096</v>
      </c>
      <c r="H9" s="77">
        <v>3209782.73</v>
      </c>
      <c r="I9" s="77">
        <v>4361483.2</v>
      </c>
      <c r="J9" s="78">
        <f>H9/D9</f>
        <v>32.234825307557117</v>
      </c>
      <c r="K9" s="78">
        <f>I9/D9</f>
        <v>43.800986191313079</v>
      </c>
      <c r="L9" s="78">
        <f t="shared" si="0"/>
        <v>53.961345762654879</v>
      </c>
      <c r="M9" s="78">
        <f t="shared" si="1"/>
        <v>73.32318813778727</v>
      </c>
      <c r="N9" s="79">
        <f>F9/D9</f>
        <v>1.0669445141852876</v>
      </c>
      <c r="O9" s="79">
        <f>G9/D9</f>
        <v>7.9547677629927191</v>
      </c>
      <c r="Q9" s="56"/>
      <c r="R9" s="56"/>
      <c r="S9" s="56"/>
      <c r="T9" s="56"/>
      <c r="V9" s="56"/>
      <c r="W9" s="56"/>
      <c r="X9" s="56"/>
      <c r="Y9" s="56"/>
      <c r="Z9" s="102"/>
      <c r="AA9" s="93">
        <v>21.460515919999999</v>
      </c>
      <c r="AB9" s="93">
        <f>H9/D9/9*7</f>
        <v>25.071530794766645</v>
      </c>
    </row>
    <row r="10" spans="2:29" ht="14.4" x14ac:dyDescent="0.3">
      <c r="B10" s="65"/>
      <c r="D10" s="9"/>
      <c r="E10" s="9"/>
      <c r="F10" s="9"/>
      <c r="G10" s="9"/>
      <c r="L10" s="84"/>
      <c r="N10" s="85"/>
      <c r="O10" s="85"/>
      <c r="Z10" s="9"/>
      <c r="AA10" s="95"/>
      <c r="AB10" s="95"/>
    </row>
    <row r="11" spans="2:29" ht="14.4" x14ac:dyDescent="0.3">
      <c r="B11" s="107">
        <v>3</v>
      </c>
      <c r="C11" s="60" t="s">
        <v>161</v>
      </c>
      <c r="D11" s="82">
        <v>895022</v>
      </c>
      <c r="E11" s="82">
        <v>675161</v>
      </c>
      <c r="F11" s="82">
        <v>1489554</v>
      </c>
      <c r="G11" s="82">
        <v>12881820</v>
      </c>
      <c r="H11" s="83">
        <v>52912504.600000001</v>
      </c>
      <c r="I11" s="83">
        <v>70270407.150000006</v>
      </c>
      <c r="J11" s="80">
        <f>H11/D11</f>
        <v>59.118663675306308</v>
      </c>
      <c r="K11" s="80">
        <f>I11/D11</f>
        <v>78.512491480656351</v>
      </c>
      <c r="L11" s="80">
        <f t="shared" ref="L11:L12" si="2">H11/E11</f>
        <v>78.370202958997936</v>
      </c>
      <c r="M11" s="80">
        <f t="shared" ref="M11:M12" si="3">I11/E11</f>
        <v>104.07948200503289</v>
      </c>
      <c r="N11" s="81">
        <f>F11/D11</f>
        <v>1.6642652359383345</v>
      </c>
      <c r="O11" s="81">
        <f>G11/D11</f>
        <v>14.392741184015588</v>
      </c>
      <c r="P11" s="39"/>
      <c r="Q11" s="72">
        <f>(J11-J12)*D11</f>
        <v>35359.914869515429</v>
      </c>
      <c r="R11" s="73">
        <f>(J11-J12)/J12</f>
        <v>6.6871831071958277E-4</v>
      </c>
      <c r="S11" s="72">
        <f>(L11-L12)*E11</f>
        <v>92632.274270435271</v>
      </c>
      <c r="T11" s="73">
        <f>(L11-L12)/L12</f>
        <v>1.7537390794735474E-3</v>
      </c>
      <c r="U11" s="26"/>
      <c r="V11" s="74">
        <f>(K11-K12)*D11</f>
        <v>53945.326732245201</v>
      </c>
      <c r="W11" s="75">
        <f>(K11-K12)/K12</f>
        <v>7.6827178885805424E-4</v>
      </c>
      <c r="X11" s="74">
        <f>(M11-M12)*E11</f>
        <v>129998.26910177121</v>
      </c>
      <c r="Y11" s="75">
        <f>(M11-M12)/M12</f>
        <v>1.8534005030183738E-3</v>
      </c>
      <c r="Z11" s="101">
        <f>N11/N12-1</f>
        <v>-1.0282236458757255E-2</v>
      </c>
      <c r="AA11" s="94">
        <v>43.39087095</v>
      </c>
      <c r="AB11" s="94">
        <f>H11/D11/9*7</f>
        <v>45.981182858571572</v>
      </c>
    </row>
    <row r="12" spans="2:29" ht="14.4" x14ac:dyDescent="0.3">
      <c r="B12" s="107"/>
      <c r="C12" s="56" t="s">
        <v>17</v>
      </c>
      <c r="D12" s="76">
        <v>99628</v>
      </c>
      <c r="E12" s="76">
        <v>75236</v>
      </c>
      <c r="F12" s="76">
        <v>167530</v>
      </c>
      <c r="G12" s="76">
        <v>1433440</v>
      </c>
      <c r="H12" s="77">
        <v>5885938.1900000004</v>
      </c>
      <c r="I12" s="77">
        <v>7816037.6600000001</v>
      </c>
      <c r="J12" s="78">
        <f>H12/D12</f>
        <v>59.079156361665397</v>
      </c>
      <c r="K12" s="78">
        <f>I12/D12</f>
        <v>78.452218854137399</v>
      </c>
      <c r="L12" s="78">
        <f t="shared" si="2"/>
        <v>78.233002684884895</v>
      </c>
      <c r="M12" s="78">
        <f t="shared" si="3"/>
        <v>103.88693790206815</v>
      </c>
      <c r="N12" s="79">
        <f>F12/D12</f>
        <v>1.6815553860360541</v>
      </c>
      <c r="O12" s="79">
        <f>G12/D12</f>
        <v>14.387923073834665</v>
      </c>
      <c r="Q12" s="56"/>
      <c r="R12" s="56"/>
      <c r="S12" s="56"/>
      <c r="T12" s="56"/>
      <c r="V12" s="56"/>
      <c r="W12" s="56"/>
      <c r="X12" s="56"/>
      <c r="Y12" s="56"/>
      <c r="Z12" s="102"/>
      <c r="AA12" s="93">
        <v>43.363679990000001</v>
      </c>
      <c r="AB12" s="93">
        <f>H12/D12/9*7</f>
        <v>45.950454947961973</v>
      </c>
    </row>
    <row r="13" spans="2:29" ht="14.4" x14ac:dyDescent="0.3">
      <c r="B13" s="65"/>
      <c r="D13" s="9"/>
      <c r="E13" s="9"/>
      <c r="F13" s="9"/>
      <c r="G13" s="9"/>
      <c r="L13" s="84"/>
      <c r="N13" s="85"/>
      <c r="O13" s="85"/>
      <c r="Z13" s="9"/>
      <c r="AA13" s="95"/>
      <c r="AB13" s="95"/>
    </row>
    <row r="14" spans="2:29" ht="14.4" x14ac:dyDescent="0.3">
      <c r="B14" s="107">
        <v>4</v>
      </c>
      <c r="C14" s="60" t="s">
        <v>161</v>
      </c>
      <c r="D14" s="82">
        <v>895492</v>
      </c>
      <c r="E14" s="82">
        <v>770782</v>
      </c>
      <c r="F14" s="82">
        <v>2132798</v>
      </c>
      <c r="G14" s="82">
        <v>21255477</v>
      </c>
      <c r="H14" s="83">
        <v>90198118.040000007</v>
      </c>
      <c r="I14" s="83">
        <v>116713229.59999999</v>
      </c>
      <c r="J14" s="80">
        <f>H14/D14</f>
        <v>100.72464973444767</v>
      </c>
      <c r="K14" s="80">
        <f>I14/D14</f>
        <v>130.33419572704167</v>
      </c>
      <c r="L14" s="80">
        <f t="shared" ref="L14:L15" si="4">H14/E14</f>
        <v>117.0215677584583</v>
      </c>
      <c r="M14" s="80">
        <f t="shared" ref="M14:M15" si="5">I14/E14</f>
        <v>151.42184119504606</v>
      </c>
      <c r="N14" s="81">
        <f>F14/D14</f>
        <v>2.3817052525315692</v>
      </c>
      <c r="O14" s="81">
        <f>G14/D14</f>
        <v>23.736088094589341</v>
      </c>
      <c r="P14" s="39"/>
      <c r="Q14" s="72">
        <f>(J14-J15)*D14</f>
        <v>461512.23988140945</v>
      </c>
      <c r="R14" s="73">
        <f>(J14-J15)/J15</f>
        <v>5.1429651898066272E-3</v>
      </c>
      <c r="S14" s="72">
        <f>(L14-L15)*E14</f>
        <v>403818.05574132357</v>
      </c>
      <c r="T14" s="73">
        <f>(L14-L15)/L15</f>
        <v>4.4971457632846917E-3</v>
      </c>
      <c r="U14" s="26"/>
      <c r="V14" s="74">
        <f>(K14-K15)*D14</f>
        <v>511794.38510782161</v>
      </c>
      <c r="W14" s="75">
        <f>(K14-K15)/K15</f>
        <v>4.4043723226082059E-3</v>
      </c>
      <c r="X14" s="74">
        <f>(M14-M15)*E14</f>
        <v>437085.21886674123</v>
      </c>
      <c r="Y14" s="75">
        <f>(M14-M15)/M15</f>
        <v>3.7590274530780008E-3</v>
      </c>
      <c r="Z14" s="101">
        <f>N14/N15-1</f>
        <v>6.5730024374111018E-4</v>
      </c>
      <c r="AA14" s="94">
        <v>77.714422429999999</v>
      </c>
      <c r="AB14" s="94">
        <f>H14/D14/9*7</f>
        <v>78.341394237903728</v>
      </c>
    </row>
    <row r="15" spans="2:29" ht="14.4" x14ac:dyDescent="0.3">
      <c r="B15" s="107"/>
      <c r="C15" s="56" t="s">
        <v>17</v>
      </c>
      <c r="D15" s="76">
        <v>99158</v>
      </c>
      <c r="E15" s="76">
        <v>85294</v>
      </c>
      <c r="F15" s="76">
        <v>236010</v>
      </c>
      <c r="G15" s="76">
        <v>2343063</v>
      </c>
      <c r="H15" s="77">
        <v>9936551.4800000004</v>
      </c>
      <c r="I15" s="77">
        <v>12867007.09</v>
      </c>
      <c r="J15" s="78">
        <f>H15/D15</f>
        <v>100.20927691159564</v>
      </c>
      <c r="K15" s="78">
        <f>I15/D15</f>
        <v>129.76267260331994</v>
      </c>
      <c r="L15" s="78">
        <f t="shared" si="4"/>
        <v>116.49766079677352</v>
      </c>
      <c r="M15" s="78">
        <f t="shared" si="5"/>
        <v>150.8547739583089</v>
      </c>
      <c r="N15" s="79">
        <f>F15/D15</f>
        <v>2.3801407854131789</v>
      </c>
      <c r="O15" s="79">
        <f>G15/D15</f>
        <v>23.629591157546542</v>
      </c>
      <c r="Q15" s="56"/>
      <c r="R15" s="56"/>
      <c r="S15" s="56"/>
      <c r="T15" s="56"/>
      <c r="V15" s="56"/>
      <c r="W15" s="56"/>
      <c r="X15" s="56"/>
      <c r="Y15" s="56"/>
      <c r="Z15" s="102"/>
      <c r="AA15" s="93">
        <v>77.610017200000001</v>
      </c>
      <c r="AB15" s="93">
        <f>H15/D15/9*7</f>
        <v>77.940548709018827</v>
      </c>
    </row>
    <row r="16" spans="2:29" ht="14.4" x14ac:dyDescent="0.3">
      <c r="B16" s="65"/>
      <c r="D16" s="9"/>
      <c r="E16" s="9"/>
      <c r="F16" s="9"/>
      <c r="G16" s="9"/>
      <c r="L16" s="84"/>
      <c r="N16" s="85"/>
      <c r="O16" s="85"/>
      <c r="Z16" s="9"/>
      <c r="AA16" s="95"/>
      <c r="AB16" s="95"/>
    </row>
    <row r="17" spans="1:29" ht="14.4" x14ac:dyDescent="0.3">
      <c r="B17" s="107">
        <v>5</v>
      </c>
      <c r="C17" s="60" t="s">
        <v>161</v>
      </c>
      <c r="D17" s="82">
        <v>894963</v>
      </c>
      <c r="E17" s="82">
        <v>843853</v>
      </c>
      <c r="F17" s="82">
        <v>3419731</v>
      </c>
      <c r="G17" s="82">
        <v>39580320</v>
      </c>
      <c r="H17" s="83">
        <v>179952415.30000001</v>
      </c>
      <c r="I17" s="83">
        <v>225787609.90000001</v>
      </c>
      <c r="J17" s="80">
        <f>H17/D17</f>
        <v>201.0724636660957</v>
      </c>
      <c r="K17" s="80">
        <f>I17/D17</f>
        <v>252.2870888517179</v>
      </c>
      <c r="L17" s="80">
        <f t="shared" ref="L17:L18" si="6">H17/E17</f>
        <v>213.25090424517069</v>
      </c>
      <c r="M17" s="80">
        <f t="shared" ref="M17:M18" si="7">I17/E17</f>
        <v>267.56746720104093</v>
      </c>
      <c r="N17" s="81">
        <f>F17/D17</f>
        <v>3.8210864583228581</v>
      </c>
      <c r="O17" s="81">
        <f>G17/D17</f>
        <v>44.225649551992653</v>
      </c>
      <c r="P17" s="39"/>
      <c r="Q17" s="72">
        <f>(J17-J18)*D17</f>
        <v>176050.59536817961</v>
      </c>
      <c r="R17" s="73">
        <f>(J17-J18)/J18</f>
        <v>9.7927553300694689E-4</v>
      </c>
      <c r="S17" s="72">
        <f>(L17-L18)*E17</f>
        <v>368865.96291338606</v>
      </c>
      <c r="T17" s="73">
        <f>(L17-L18)/L18</f>
        <v>2.0540075317311366E-3</v>
      </c>
      <c r="U17" s="26"/>
      <c r="V17" s="74">
        <f>(K17-K18)*D17</f>
        <v>215780.28971409137</v>
      </c>
      <c r="W17" s="75">
        <f>(K17-K18)/K18</f>
        <v>9.5659236389086734E-4</v>
      </c>
      <c r="X17" s="74">
        <f>(M17-M18)*E17</f>
        <v>457712.62217397481</v>
      </c>
      <c r="Y17" s="75">
        <f>(M17-M18)/M18</f>
        <v>2.0313000081370776E-3</v>
      </c>
      <c r="Z17" s="101">
        <f>N17/N18-1</f>
        <v>3.696449290320647E-3</v>
      </c>
      <c r="AA17" s="94">
        <v>163.21548859999999</v>
      </c>
      <c r="AB17" s="94">
        <f>H17/D17/9*7</f>
        <v>156.38969396251889</v>
      </c>
    </row>
    <row r="18" spans="1:29" ht="14.4" x14ac:dyDescent="0.3">
      <c r="B18" s="107"/>
      <c r="C18" s="56" t="s">
        <v>17</v>
      </c>
      <c r="D18" s="76">
        <v>99686</v>
      </c>
      <c r="E18" s="76">
        <v>94094</v>
      </c>
      <c r="F18" s="76">
        <v>379506</v>
      </c>
      <c r="G18" s="76">
        <v>4402737</v>
      </c>
      <c r="H18" s="77">
        <v>20024500.109999999</v>
      </c>
      <c r="I18" s="77">
        <v>25125455.920000002</v>
      </c>
      <c r="J18" s="78">
        <f>H18/D18</f>
        <v>200.87575095800813</v>
      </c>
      <c r="K18" s="78">
        <f>I18/D18</f>
        <v>252.04598358846781</v>
      </c>
      <c r="L18" s="78">
        <f t="shared" si="6"/>
        <v>212.81378313176185</v>
      </c>
      <c r="M18" s="78">
        <f t="shared" si="7"/>
        <v>267.02505919612304</v>
      </c>
      <c r="N18" s="79">
        <f>F18/D18</f>
        <v>3.8070140240354715</v>
      </c>
      <c r="O18" s="79">
        <f>G18/D18</f>
        <v>44.166051401400395</v>
      </c>
      <c r="Q18" s="56"/>
      <c r="R18" s="56"/>
      <c r="S18" s="56"/>
      <c r="T18" s="56"/>
      <c r="V18" s="56"/>
      <c r="W18" s="56"/>
      <c r="X18" s="56"/>
      <c r="Y18" s="56"/>
      <c r="Z18" s="102"/>
      <c r="AA18" s="93">
        <v>163.27587360000001</v>
      </c>
      <c r="AB18" s="93">
        <f>H18/D18/9*7</f>
        <v>156.23669518956186</v>
      </c>
    </row>
    <row r="19" spans="1:29" ht="14.4" x14ac:dyDescent="0.3">
      <c r="B19" s="65"/>
      <c r="D19" s="9"/>
      <c r="E19" s="9"/>
      <c r="F19" s="9"/>
      <c r="G19" s="9"/>
      <c r="L19" s="84"/>
      <c r="N19" s="85"/>
      <c r="O19" s="85"/>
      <c r="Z19" s="9"/>
      <c r="AA19" s="95"/>
      <c r="AB19" s="95"/>
    </row>
    <row r="20" spans="1:29" ht="14.4" x14ac:dyDescent="0.3">
      <c r="B20" s="107">
        <v>99</v>
      </c>
      <c r="C20" s="60" t="s">
        <v>161</v>
      </c>
      <c r="D20" s="82">
        <v>200573</v>
      </c>
      <c r="E20" s="82">
        <v>17561</v>
      </c>
      <c r="F20" s="82">
        <v>23004</v>
      </c>
      <c r="G20" s="82">
        <v>214548</v>
      </c>
      <c r="H20" s="83">
        <v>1011157.92</v>
      </c>
      <c r="I20" s="83">
        <v>1294141.1599999999</v>
      </c>
      <c r="J20" s="80">
        <f>H20/D20</f>
        <v>5.0413461432994469</v>
      </c>
      <c r="K20" s="80">
        <f>I20/D20</f>
        <v>6.4522201891580622</v>
      </c>
      <c r="L20" s="80">
        <f t="shared" ref="L20:L21" si="8">H20/E20</f>
        <v>57.579746028130522</v>
      </c>
      <c r="M20" s="80">
        <f t="shared" ref="M20:M21" si="9">I20/E20</f>
        <v>73.694047036045774</v>
      </c>
      <c r="N20" s="81">
        <f>F20/D20</f>
        <v>0.11469140911289157</v>
      </c>
      <c r="O20" s="81">
        <f>G20/D20</f>
        <v>1.0696753800361962</v>
      </c>
      <c r="P20" s="39"/>
      <c r="Q20" s="72">
        <f>(J20-J21)*D20</f>
        <v>23774.348778874948</v>
      </c>
      <c r="R20" s="73">
        <f>(J20-J21)/J21</f>
        <v>2.4078128775702177E-2</v>
      </c>
      <c r="S20" s="72">
        <f>(L20-L21)*E20</f>
        <v>3435.4838020833886</v>
      </c>
      <c r="T20" s="73">
        <f>(L20-L21)/L21</f>
        <v>3.4091568061591312E-3</v>
      </c>
      <c r="U20" s="26"/>
      <c r="V20" s="74">
        <f>(K20-K21)*D20</f>
        <v>28157.112322952569</v>
      </c>
      <c r="W20" s="75">
        <f>(K20-K21)/K21</f>
        <v>2.2241285247328369E-2</v>
      </c>
      <c r="X20" s="74">
        <f>(M20-M21)*E20</f>
        <v>2079.4264479164226</v>
      </c>
      <c r="Y20" s="75">
        <f>(M20-M21)/M21</f>
        <v>1.6093862962721977E-3</v>
      </c>
      <c r="Z20" s="101">
        <f>N20/N21-1</f>
        <v>1.9158576719853215E-3</v>
      </c>
      <c r="AA20" s="94">
        <v>1.006171124</v>
      </c>
      <c r="AB20" s="94">
        <f>H20/D20/9*7</f>
        <v>3.9210470003440139</v>
      </c>
    </row>
    <row r="21" spans="1:29" ht="14.4" x14ac:dyDescent="0.3">
      <c r="B21" s="107"/>
      <c r="C21" s="56" t="s">
        <v>17</v>
      </c>
      <c r="D21" s="76">
        <v>22381</v>
      </c>
      <c r="E21" s="76">
        <v>1920</v>
      </c>
      <c r="F21" s="76">
        <v>2562</v>
      </c>
      <c r="G21" s="76">
        <v>23935</v>
      </c>
      <c r="H21" s="77">
        <v>110177.5</v>
      </c>
      <c r="I21" s="77">
        <v>141265.22</v>
      </c>
      <c r="J21" s="78">
        <f>H21/D21</f>
        <v>4.9228139940127784</v>
      </c>
      <c r="K21" s="78">
        <f>I21/D21</f>
        <v>6.3118368258790936</v>
      </c>
      <c r="L21" s="78">
        <f t="shared" si="8"/>
        <v>57.384114583333336</v>
      </c>
      <c r="M21" s="78">
        <f t="shared" si="9"/>
        <v>73.575635416666671</v>
      </c>
      <c r="N21" s="79">
        <f>F21/D21</f>
        <v>0.114472096867879</v>
      </c>
      <c r="O21" s="79">
        <f>G21/D21</f>
        <v>1.0694338948215003</v>
      </c>
      <c r="Q21" s="56"/>
      <c r="R21" s="56"/>
      <c r="S21" s="56"/>
      <c r="T21" s="56"/>
      <c r="V21" s="56"/>
      <c r="W21" s="56"/>
      <c r="X21" s="56"/>
      <c r="Y21" s="56"/>
      <c r="Z21" s="102"/>
      <c r="AA21" s="93">
        <v>1.0218440870000001</v>
      </c>
      <c r="AB21" s="93">
        <f>H21/D21/9*7</f>
        <v>3.8288553286766058</v>
      </c>
    </row>
    <row r="22" spans="1:29" ht="14.4" x14ac:dyDescent="0.3">
      <c r="B22" s="14"/>
      <c r="C22" s="14"/>
      <c r="D22" s="15"/>
      <c r="E22" s="15"/>
      <c r="F22" s="15"/>
      <c r="G22" s="15"/>
      <c r="H22" s="16"/>
      <c r="I22" s="16"/>
      <c r="J22" s="14"/>
      <c r="K22" s="14"/>
      <c r="L22" s="140"/>
      <c r="M22" s="14"/>
      <c r="N22" s="17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03"/>
      <c r="AA22" s="96"/>
      <c r="AB22" s="96"/>
    </row>
    <row r="23" spans="1:29" ht="14.4" x14ac:dyDescent="0.3">
      <c r="A23" s="21"/>
      <c r="B23" s="129" t="s">
        <v>56</v>
      </c>
      <c r="C23" s="130" t="s">
        <v>161</v>
      </c>
      <c r="D23" s="131">
        <v>4475925</v>
      </c>
      <c r="E23" s="131">
        <v>3083503</v>
      </c>
      <c r="F23" s="131">
        <v>8374961</v>
      </c>
      <c r="G23" s="131">
        <v>83377252</v>
      </c>
      <c r="H23" s="132">
        <v>362423201.89999998</v>
      </c>
      <c r="I23" s="132">
        <v>466355554.80000001</v>
      </c>
      <c r="J23" s="133">
        <f>H23/D23</f>
        <v>80.971687841060785</v>
      </c>
      <c r="K23" s="133">
        <f>I23/D23</f>
        <v>104.19199490608086</v>
      </c>
      <c r="L23" s="133">
        <f t="shared" ref="L23:L24" si="10">H23/E23</f>
        <v>117.53619240843935</v>
      </c>
      <c r="M23" s="133">
        <f t="shared" ref="M23:M24" si="11">I23/E23</f>
        <v>151.24212780075129</v>
      </c>
      <c r="N23" s="134">
        <f>F23/D23</f>
        <v>1.8711128984511582</v>
      </c>
      <c r="O23" s="134">
        <f>G23/D23</f>
        <v>18.62793768885761</v>
      </c>
      <c r="P23" s="135"/>
      <c r="Q23" s="136">
        <f>(J23-J24)*D23</f>
        <v>491662.02342258068</v>
      </c>
      <c r="R23" s="137">
        <f>(J23-J24)/J24</f>
        <v>1.3584392882428616E-3</v>
      </c>
      <c r="S23" s="136">
        <f>(L23-L24)*E23</f>
        <v>527834.01375022996</v>
      </c>
      <c r="T23" s="137">
        <f>(L23-L24)/L24</f>
        <v>1.4585265814071921E-3</v>
      </c>
      <c r="U23" s="135"/>
      <c r="V23" s="136">
        <f>(K23-K24)*D23</f>
        <v>639282.48748791218</v>
      </c>
      <c r="W23" s="137">
        <f>(K23-K24)/K24</f>
        <v>1.3726866023245393E-3</v>
      </c>
      <c r="X23" s="136">
        <f>(M23-M24)*E23</f>
        <v>685826.88232927979</v>
      </c>
      <c r="Y23" s="137">
        <f>(M23-M24)/M24</f>
        <v>1.4727753195297511E-3</v>
      </c>
      <c r="Z23" s="138">
        <f>N23/N24-1</f>
        <v>-5.3557806974091626E-4</v>
      </c>
      <c r="AA23" s="139">
        <v>62.27319782</v>
      </c>
      <c r="AB23" s="139">
        <f>H23/D23/9*7</f>
        <v>62.977979431936163</v>
      </c>
      <c r="AC23" s="29"/>
    </row>
    <row r="24" spans="1:29" ht="14.4" x14ac:dyDescent="0.3">
      <c r="B24" s="86"/>
      <c r="C24" s="28" t="s">
        <v>17</v>
      </c>
      <c r="D24" s="30">
        <v>497324</v>
      </c>
      <c r="E24" s="30">
        <v>342645</v>
      </c>
      <c r="F24" s="30">
        <v>931048</v>
      </c>
      <c r="G24" s="30">
        <v>9250484</v>
      </c>
      <c r="H24" s="31">
        <v>40214534.68</v>
      </c>
      <c r="I24" s="31">
        <v>51746148.43</v>
      </c>
      <c r="J24" s="122">
        <f>H24/D24</f>
        <v>80.86184193805245</v>
      </c>
      <c r="K24" s="122">
        <f>I24/D24</f>
        <v>104.0491680071744</v>
      </c>
      <c r="L24" s="122">
        <f t="shared" si="10"/>
        <v>117.36501241810036</v>
      </c>
      <c r="M24" s="122">
        <f t="shared" si="11"/>
        <v>151.01970969954326</v>
      </c>
      <c r="N24" s="123">
        <f>F24/D24</f>
        <v>1.8721155624904489</v>
      </c>
      <c r="O24" s="123">
        <f>G24/D24</f>
        <v>18.600517972187145</v>
      </c>
      <c r="P24" s="124"/>
      <c r="Q24" s="125"/>
      <c r="R24" s="125"/>
      <c r="S24" s="125"/>
      <c r="T24" s="125"/>
      <c r="U24" s="124"/>
      <c r="V24" s="125"/>
      <c r="W24" s="125"/>
      <c r="X24" s="125"/>
      <c r="Y24" s="125"/>
      <c r="Z24" s="126"/>
      <c r="AA24" s="97">
        <v>62.304115690000003</v>
      </c>
      <c r="AB24" s="97">
        <f>H24/D24/9*7</f>
        <v>62.892543729596348</v>
      </c>
      <c r="AC24" s="29"/>
    </row>
    <row r="25" spans="1:29" ht="14.4" x14ac:dyDescent="0.3">
      <c r="B25" s="18"/>
      <c r="C25" s="18"/>
      <c r="D25" s="19"/>
      <c r="E25" s="19"/>
      <c r="F25" s="19"/>
      <c r="G25" s="19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04"/>
      <c r="AA25" s="98"/>
      <c r="AB25" s="98"/>
    </row>
    <row r="26" spans="1:29" ht="14.4" x14ac:dyDescent="0.3">
      <c r="B26" s="87" t="s">
        <v>56</v>
      </c>
      <c r="C26" s="1"/>
      <c r="D26" s="2">
        <f>SUM(D23)</f>
        <v>4475925</v>
      </c>
      <c r="E26" s="2">
        <f>SUM(E23)</f>
        <v>3083503</v>
      </c>
      <c r="F26" s="2"/>
      <c r="G26" s="2"/>
      <c r="H26" s="3"/>
      <c r="I26" s="3"/>
      <c r="J26" s="1"/>
      <c r="K26" s="1"/>
      <c r="L26" s="37"/>
      <c r="M26" s="1"/>
      <c r="N26" s="32"/>
      <c r="O26" s="32"/>
      <c r="P26" s="38"/>
      <c r="Q26" s="3">
        <f>SUMIF(Q5:Q20,"&lt;&gt;#DIV/0!")</f>
        <v>727581.19488235866</v>
      </c>
      <c r="R26" s="32"/>
      <c r="S26" s="3">
        <f>SUMIF(S5:S20,"&lt;&gt;#DIV/0!")</f>
        <v>883452.80073403649</v>
      </c>
      <c r="T26" s="1"/>
      <c r="U26" s="1"/>
      <c r="V26" s="3">
        <f>SUMIF(V5:V20, "&lt;&gt;#DIV/0!")</f>
        <v>929527.91778868053</v>
      </c>
      <c r="W26" s="1"/>
      <c r="X26" s="3">
        <f>SUMIF(X5:X20, "&lt;&gt;#DIV/0!")</f>
        <v>1123709.8259814261</v>
      </c>
      <c r="Y26" s="1"/>
      <c r="Z26" s="105"/>
      <c r="AA26" s="99"/>
      <c r="AB26" s="99"/>
      <c r="AC26" s="11"/>
    </row>
    <row r="27" spans="1:29" ht="14.4" x14ac:dyDescent="0.3">
      <c r="Z27" s="9"/>
      <c r="AA27" s="98"/>
      <c r="AB27" s="98"/>
    </row>
    <row r="28" spans="1:29" ht="14.4" x14ac:dyDescent="0.3">
      <c r="Z28" s="9"/>
      <c r="AA28" s="100"/>
      <c r="AB28" s="100"/>
    </row>
    <row r="29" spans="1:29" ht="14.4" x14ac:dyDescent="0.3">
      <c r="D29" s="12"/>
      <c r="E29" s="12"/>
      <c r="F29" s="12"/>
      <c r="G29" s="12"/>
      <c r="Z29" s="9"/>
      <c r="AA29" s="100"/>
      <c r="AB29" s="100"/>
    </row>
    <row r="30" spans="1:29" ht="14.4" x14ac:dyDescent="0.3">
      <c r="B30" s="20"/>
      <c r="C30" s="20"/>
      <c r="E30" s="25"/>
      <c r="F30" s="33"/>
      <c r="I30" s="33"/>
      <c r="J30" s="33"/>
      <c r="AA30" s="10"/>
    </row>
    <row r="31" spans="1:29" ht="14.4" x14ac:dyDescent="0.3">
      <c r="B31" s="20"/>
      <c r="E31" s="25"/>
      <c r="F31" s="33"/>
      <c r="I31" s="33"/>
      <c r="J31" s="33"/>
    </row>
    <row r="32" spans="1:29" ht="14.4" x14ac:dyDescent="0.3">
      <c r="B32" s="20"/>
      <c r="E32" s="25"/>
      <c r="F32" s="33"/>
      <c r="I32" s="33"/>
      <c r="J32" s="33"/>
    </row>
    <row r="33" spans="2:10" ht="14.4" x14ac:dyDescent="0.3">
      <c r="B33" s="20"/>
      <c r="E33" s="35"/>
    </row>
    <row r="34" spans="2:10" ht="14.4" x14ac:dyDescent="0.3">
      <c r="B34" s="20"/>
      <c r="E34" s="25"/>
      <c r="F34" s="33"/>
      <c r="I34" s="33"/>
      <c r="J34" s="33"/>
    </row>
    <row r="35" spans="2:10" ht="14.4" x14ac:dyDescent="0.3">
      <c r="B35" s="20"/>
      <c r="E35" s="36"/>
      <c r="F35" s="25"/>
      <c r="I35" s="25"/>
      <c r="J35" s="25"/>
    </row>
    <row r="36" spans="2:10" ht="14.4" x14ac:dyDescent="0.3">
      <c r="B36" s="20"/>
      <c r="E36" s="25"/>
      <c r="F36" s="33"/>
      <c r="I36" s="33"/>
      <c r="J36" s="33"/>
    </row>
    <row r="37" spans="2:10" ht="15" customHeight="1" x14ac:dyDescent="0.3">
      <c r="E37" s="36"/>
      <c r="F37" s="25"/>
      <c r="I37" s="25"/>
      <c r="J37" s="25"/>
    </row>
    <row r="40" spans="2:10" ht="15" customHeight="1" x14ac:dyDescent="0.3">
      <c r="C40" s="7"/>
    </row>
  </sheetData>
  <mergeCells count="1">
    <mergeCell ref="Q3:W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0EA22-EB58-44DC-A616-80097F06C281}">
  <dimension ref="B4:D4"/>
  <sheetViews>
    <sheetView workbookViewId="0">
      <selection activeCell="B16" sqref="B16"/>
    </sheetView>
  </sheetViews>
  <sheetFormatPr defaultColWidth="8.88671875" defaultRowHeight="14.4" x14ac:dyDescent="0.3"/>
  <cols>
    <col min="2" max="2" width="67.44140625" customWidth="1"/>
    <col min="4" max="4" width="58.109375" customWidth="1"/>
  </cols>
  <sheetData>
    <row r="4" spans="2:4" x14ac:dyDescent="0.3">
      <c r="B4" s="27"/>
      <c r="D4" s="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A732-6800-4D0B-B54A-D8EED929A310}">
  <dimension ref="B1:AV14"/>
  <sheetViews>
    <sheetView zoomScaleNormal="100" workbookViewId="0">
      <pane xSplit="3" topLeftCell="D1" activePane="topRight" state="frozen"/>
      <selection pane="topRight" activeCell="AL14" sqref="AL14"/>
    </sheetView>
  </sheetViews>
  <sheetFormatPr defaultColWidth="8.88671875" defaultRowHeight="15" customHeight="1" x14ac:dyDescent="0.3"/>
  <cols>
    <col min="1" max="1" width="8.88671875" style="5"/>
    <col min="2" max="2" width="33" style="5" customWidth="1"/>
    <col min="3" max="3" width="22.33203125" style="12" customWidth="1"/>
    <col min="4" max="4" width="14.6640625" style="12" customWidth="1"/>
    <col min="5" max="5" width="12.44140625" style="12" hidden="1" customWidth="1"/>
    <col min="6" max="7" width="14.6640625" style="12" hidden="1" customWidth="1"/>
    <col min="8" max="8" width="14" style="12" hidden="1" customWidth="1"/>
    <col min="9" max="9" width="14.6640625" style="12" customWidth="1"/>
    <col min="10" max="10" width="12.44140625" style="12" hidden="1" customWidth="1"/>
    <col min="11" max="12" width="14.6640625" style="12" hidden="1" customWidth="1"/>
    <col min="13" max="13" width="14" style="12" hidden="1" customWidth="1"/>
    <col min="14" max="14" width="14.6640625" style="12" customWidth="1"/>
    <col min="15" max="15" width="12.44140625" style="12" hidden="1" customWidth="1"/>
    <col min="16" max="17" width="14.6640625" style="12" hidden="1" customWidth="1"/>
    <col min="18" max="18" width="14" style="12" hidden="1" customWidth="1"/>
    <col min="19" max="19" width="12.109375" style="12" customWidth="1"/>
    <col min="20" max="20" width="12.44140625" style="12" customWidth="1"/>
    <col min="21" max="21" width="12.44140625" style="12" hidden="1" customWidth="1"/>
    <col min="22" max="22" width="14.6640625" style="65" hidden="1" customWidth="1"/>
    <col min="23" max="23" width="12.109375" style="12" customWidth="1"/>
    <col min="24" max="24" width="12.44140625" style="12" customWidth="1"/>
    <col min="25" max="25" width="12.44140625" style="12" hidden="1" customWidth="1"/>
    <col min="26" max="26" width="14.6640625" style="65" hidden="1" customWidth="1"/>
    <col min="27" max="27" width="12.109375" style="12" customWidth="1"/>
    <col min="28" max="28" width="12.44140625" style="12" customWidth="1"/>
    <col min="29" max="29" width="12.44140625" style="12" hidden="1" customWidth="1"/>
    <col min="30" max="30" width="14.6640625" style="65" hidden="1" customWidth="1"/>
    <col min="31" max="32" width="14.6640625" style="65" customWidth="1"/>
    <col min="33" max="33" width="12.33203125" style="65" customWidth="1"/>
    <col min="34" max="34" width="14.6640625" style="65" customWidth="1"/>
    <col min="35" max="35" width="12.33203125" style="65" customWidth="1"/>
    <col min="36" max="36" width="14.6640625" style="65" customWidth="1"/>
    <col min="37" max="37" width="12.33203125" style="65" customWidth="1"/>
    <col min="38" max="38" width="7.44140625" style="65" customWidth="1"/>
    <col min="39" max="44" width="14.6640625" style="65" customWidth="1"/>
    <col min="45" max="45" width="16.33203125" style="65" bestFit="1" customWidth="1"/>
    <col min="46" max="46" width="15.109375" style="12" customWidth="1"/>
    <col min="47" max="47" width="9.88671875" style="5" customWidth="1"/>
    <col min="48" max="16384" width="8.88671875" style="5"/>
  </cols>
  <sheetData>
    <row r="1" spans="2:48" ht="18" x14ac:dyDescent="0.35">
      <c r="B1" s="114" t="s">
        <v>105</v>
      </c>
      <c r="C1" s="61"/>
      <c r="S1" s="61"/>
      <c r="T1" s="61"/>
      <c r="U1" s="61"/>
      <c r="V1" s="141"/>
      <c r="W1" s="61"/>
      <c r="X1" s="61"/>
      <c r="Y1" s="61"/>
      <c r="Z1" s="141"/>
      <c r="AA1" s="61"/>
      <c r="AB1" s="61"/>
      <c r="AC1" s="61"/>
      <c r="AD1" s="141"/>
      <c r="AE1" s="141"/>
      <c r="AG1" s="141"/>
      <c r="AI1" s="141"/>
      <c r="AK1" s="141"/>
      <c r="AL1" s="141"/>
      <c r="AS1" s="141"/>
      <c r="AT1" s="141"/>
    </row>
    <row r="2" spans="2:48" ht="14.4" x14ac:dyDescent="0.3">
      <c r="B2" s="59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141"/>
      <c r="W2" s="61"/>
      <c r="X2" s="61"/>
      <c r="Y2" s="61"/>
      <c r="Z2" s="141"/>
      <c r="AA2" s="61"/>
      <c r="AB2" s="61"/>
      <c r="AC2" s="61"/>
      <c r="AD2" s="141"/>
      <c r="AE2" s="141"/>
      <c r="AG2" s="141"/>
      <c r="AI2" s="141"/>
      <c r="AK2" s="141"/>
      <c r="AL2" s="141"/>
      <c r="AS2" s="141"/>
      <c r="AT2" s="141"/>
    </row>
    <row r="3" spans="2:48" ht="14.4" x14ac:dyDescent="0.3">
      <c r="B3" s="62" t="s">
        <v>60</v>
      </c>
      <c r="C3" s="20" t="s">
        <v>191</v>
      </c>
      <c r="D3" s="54"/>
      <c r="E3" s="54"/>
      <c r="F3" s="54"/>
      <c r="G3" s="54"/>
      <c r="H3" s="142"/>
      <c r="I3" s="54"/>
      <c r="J3" s="54"/>
      <c r="K3" s="54"/>
      <c r="L3" s="54"/>
      <c r="M3" s="142"/>
      <c r="N3" s="54"/>
      <c r="O3" s="54"/>
      <c r="P3" s="54"/>
      <c r="Q3" s="54"/>
      <c r="R3" s="142"/>
      <c r="S3" s="54"/>
      <c r="T3" s="54"/>
      <c r="U3" s="54"/>
      <c r="V3" s="143"/>
      <c r="W3" s="54"/>
      <c r="X3" s="54"/>
      <c r="Y3" s="54"/>
      <c r="Z3" s="143"/>
      <c r="AA3" s="54"/>
      <c r="AB3" s="54"/>
      <c r="AC3" s="54"/>
      <c r="AD3" s="143"/>
      <c r="AE3" s="143"/>
      <c r="AF3" s="253" t="s">
        <v>62</v>
      </c>
      <c r="AG3" s="254"/>
      <c r="AH3" s="254"/>
      <c r="AI3" s="254"/>
      <c r="AJ3" s="254"/>
      <c r="AK3" s="254"/>
      <c r="AL3" s="254"/>
      <c r="AM3" s="254"/>
      <c r="AN3" s="254"/>
      <c r="AO3" s="243"/>
      <c r="AP3" s="243"/>
      <c r="AQ3" s="243"/>
      <c r="AR3" s="243"/>
      <c r="AS3" s="143"/>
      <c r="AT3" s="143"/>
    </row>
    <row r="4" spans="2:48" ht="63" customHeight="1" x14ac:dyDescent="0.3">
      <c r="B4" s="64" t="s">
        <v>63</v>
      </c>
      <c r="C4" s="58" t="s">
        <v>64</v>
      </c>
      <c r="D4" s="58" t="s">
        <v>65</v>
      </c>
      <c r="E4" s="58" t="s">
        <v>66</v>
      </c>
      <c r="F4" s="58" t="s">
        <v>67</v>
      </c>
      <c r="G4" s="57" t="s">
        <v>68</v>
      </c>
      <c r="H4" s="57" t="s">
        <v>69</v>
      </c>
      <c r="I4" s="58" t="s">
        <v>192</v>
      </c>
      <c r="J4" s="58" t="s">
        <v>193</v>
      </c>
      <c r="K4" s="58" t="s">
        <v>194</v>
      </c>
      <c r="L4" s="57" t="s">
        <v>195</v>
      </c>
      <c r="M4" s="57" t="s">
        <v>196</v>
      </c>
      <c r="N4" s="58" t="s">
        <v>197</v>
      </c>
      <c r="O4" s="58" t="s">
        <v>198</v>
      </c>
      <c r="P4" s="58" t="s">
        <v>199</v>
      </c>
      <c r="Q4" s="57" t="s">
        <v>200</v>
      </c>
      <c r="R4" s="57" t="s">
        <v>201</v>
      </c>
      <c r="S4" s="58" t="s">
        <v>80</v>
      </c>
      <c r="T4" s="58" t="s">
        <v>81</v>
      </c>
      <c r="U4" s="58" t="s">
        <v>90</v>
      </c>
      <c r="V4" s="58" t="s">
        <v>93</v>
      </c>
      <c r="W4" s="58" t="s">
        <v>202</v>
      </c>
      <c r="X4" s="58" t="s">
        <v>203</v>
      </c>
      <c r="Y4" s="58" t="s">
        <v>204</v>
      </c>
      <c r="Z4" s="58" t="s">
        <v>205</v>
      </c>
      <c r="AA4" s="58" t="s">
        <v>206</v>
      </c>
      <c r="AB4" s="58" t="s">
        <v>207</v>
      </c>
      <c r="AC4" s="58" t="s">
        <v>208</v>
      </c>
      <c r="AD4" s="58" t="s">
        <v>209</v>
      </c>
      <c r="AE4" s="12"/>
      <c r="AF4" s="58" t="s">
        <v>94</v>
      </c>
      <c r="AG4" s="58" t="s">
        <v>95</v>
      </c>
      <c r="AH4" s="58" t="s">
        <v>210</v>
      </c>
      <c r="AI4" s="58" t="s">
        <v>211</v>
      </c>
      <c r="AJ4" s="58" t="s">
        <v>212</v>
      </c>
      <c r="AK4" s="58" t="s">
        <v>213</v>
      </c>
      <c r="AL4" s="144"/>
      <c r="AM4" s="58" t="s">
        <v>98</v>
      </c>
      <c r="AN4" s="58" t="s">
        <v>99</v>
      </c>
      <c r="AO4" s="58" t="s">
        <v>214</v>
      </c>
      <c r="AP4" s="58" t="s">
        <v>215</v>
      </c>
      <c r="AQ4" s="58" t="s">
        <v>216</v>
      </c>
      <c r="AR4" s="58" t="s">
        <v>217</v>
      </c>
      <c r="AS4" s="145" t="s">
        <v>103</v>
      </c>
      <c r="AT4" s="145" t="s">
        <v>104</v>
      </c>
    </row>
    <row r="5" spans="2:48" ht="14.4" x14ac:dyDescent="0.3">
      <c r="B5" s="55" t="s">
        <v>16</v>
      </c>
      <c r="C5" s="146">
        <v>3142587</v>
      </c>
      <c r="D5" s="146">
        <v>2808696</v>
      </c>
      <c r="E5" s="146">
        <v>28936739</v>
      </c>
      <c r="F5" s="146">
        <v>262061218</v>
      </c>
      <c r="G5" s="147">
        <v>1058338197</v>
      </c>
      <c r="H5" s="147">
        <v>1408068526</v>
      </c>
      <c r="I5" s="146">
        <v>45258</v>
      </c>
      <c r="J5" s="146">
        <v>71383</v>
      </c>
      <c r="K5" s="146">
        <v>1378493</v>
      </c>
      <c r="L5" s="147">
        <v>4813563.41</v>
      </c>
      <c r="M5" s="147">
        <v>7768043.0899999999</v>
      </c>
      <c r="N5" s="146">
        <v>2805019</v>
      </c>
      <c r="O5" s="146">
        <v>28865356</v>
      </c>
      <c r="P5" s="146">
        <v>260682725</v>
      </c>
      <c r="Q5" s="147">
        <v>1053524633</v>
      </c>
      <c r="R5" s="147">
        <v>1400300483</v>
      </c>
      <c r="S5" s="148">
        <f>G5/C5</f>
        <v>336.7729189358958</v>
      </c>
      <c r="T5" s="148">
        <f>H5/C5</f>
        <v>448.06031654811784</v>
      </c>
      <c r="U5" s="149">
        <f>E5/C5</f>
        <v>9.2079356911996388</v>
      </c>
      <c r="V5" s="149">
        <f>F5/C5</f>
        <v>83.390282592017343</v>
      </c>
      <c r="W5" s="148">
        <f>L5/C5</f>
        <v>1.5317200160250137</v>
      </c>
      <c r="X5" s="148">
        <f>M5/C5</f>
        <v>2.4718625419121252</v>
      </c>
      <c r="Y5" s="149">
        <f>J5/C5</f>
        <v>2.2714725161149078E-2</v>
      </c>
      <c r="Z5" s="149">
        <f>K5/C5</f>
        <v>0.43864911297602899</v>
      </c>
      <c r="AA5" s="148">
        <f>Q5/C5</f>
        <v>335.24119873212737</v>
      </c>
      <c r="AB5" s="148">
        <f>R5/C5</f>
        <v>445.58845403484452</v>
      </c>
      <c r="AC5" s="149">
        <f>O5/C5</f>
        <v>9.1852209660384894</v>
      </c>
      <c r="AD5" s="149">
        <f>P5/C5</f>
        <v>82.951633479041305</v>
      </c>
      <c r="AE5" s="150"/>
      <c r="AF5" s="151">
        <f>(S5-S6)*C5</f>
        <v>-630514.59668301477</v>
      </c>
      <c r="AG5" s="152">
        <f>(S5-S6)/S6</f>
        <v>-5.9540436821059874E-4</v>
      </c>
      <c r="AH5" s="151">
        <f>(W5-W6)*C5</f>
        <v>57127.693121903059</v>
      </c>
      <c r="AI5" s="152">
        <f>(W5-W6)/W6</f>
        <v>1.2010609734340953E-2</v>
      </c>
      <c r="AJ5" s="151">
        <f>(AA5-AA6)*C5</f>
        <v>-687642.69980595179</v>
      </c>
      <c r="AK5" s="152">
        <f>(AA5-AA6)/AA6</f>
        <v>-6.5228105919131103E-4</v>
      </c>
      <c r="AL5" s="153"/>
      <c r="AM5" s="154">
        <f>(T5-T6)*C5</f>
        <v>-707007.72060669377</v>
      </c>
      <c r="AN5" s="155">
        <f>(T5-T6)/T6</f>
        <v>-5.0185973825047281E-4</v>
      </c>
      <c r="AO5" s="154">
        <f>(X5-X6)*C5</f>
        <v>81314.869811070763</v>
      </c>
      <c r="AP5" s="155">
        <f>(X5-X6)/X6</f>
        <v>1.0578606070330421E-2</v>
      </c>
      <c r="AQ5" s="154">
        <f>(AB5-AB6)*C5</f>
        <v>-788322.41041819134</v>
      </c>
      <c r="AR5" s="155">
        <f>(AB5-AB6)/AB6</f>
        <v>-5.62649853010045E-4</v>
      </c>
      <c r="AS5" s="157">
        <v>49.475650620000003</v>
      </c>
      <c r="AT5" s="157">
        <f>(G5/(C5*14))*7</f>
        <v>168.3864594679479</v>
      </c>
      <c r="AV5" s="158"/>
    </row>
    <row r="6" spans="2:48" ht="14.4" x14ac:dyDescent="0.3">
      <c r="B6" s="56" t="s">
        <v>17</v>
      </c>
      <c r="C6" s="159">
        <v>349178</v>
      </c>
      <c r="D6" s="159">
        <v>311704</v>
      </c>
      <c r="E6" s="159">
        <v>3214476</v>
      </c>
      <c r="F6" s="159">
        <v>29126249</v>
      </c>
      <c r="G6" s="160">
        <v>117663751.8</v>
      </c>
      <c r="H6" s="160">
        <v>156531362</v>
      </c>
      <c r="I6" s="159">
        <v>5024</v>
      </c>
      <c r="J6" s="159">
        <v>7774</v>
      </c>
      <c r="K6" s="159">
        <v>153193</v>
      </c>
      <c r="L6" s="160">
        <v>528495.38</v>
      </c>
      <c r="M6" s="160">
        <v>854084.99</v>
      </c>
      <c r="N6" s="159">
        <v>311324</v>
      </c>
      <c r="O6" s="159">
        <v>3206702</v>
      </c>
      <c r="P6" s="159">
        <v>28973056</v>
      </c>
      <c r="Q6" s="160">
        <v>117135256.40000001</v>
      </c>
      <c r="R6" s="160">
        <v>155677277</v>
      </c>
      <c r="S6" s="161">
        <f>G6/C6</f>
        <v>336.97355446219404</v>
      </c>
      <c r="T6" s="161">
        <f>H6/C6</f>
        <v>448.28529288786808</v>
      </c>
      <c r="U6" s="162">
        <f>E6/C6</f>
        <v>9.205837710279571</v>
      </c>
      <c r="V6" s="162">
        <f>F6/C6</f>
        <v>83.413757453218707</v>
      </c>
      <c r="W6" s="161">
        <f>L6/C6</f>
        <v>1.5135414602294532</v>
      </c>
      <c r="X6" s="161">
        <f>M6/C6</f>
        <v>2.4459874047047636</v>
      </c>
      <c r="Y6" s="162">
        <f>J6/C6</f>
        <v>2.2263716499894035E-2</v>
      </c>
      <c r="Z6" s="162">
        <f>K6/C6</f>
        <v>0.43872466192028137</v>
      </c>
      <c r="AA6" s="161">
        <f>Q6/C6</f>
        <v>335.46001294468726</v>
      </c>
      <c r="AB6" s="161">
        <f>R6/C6</f>
        <v>445.83930545452461</v>
      </c>
      <c r="AC6" s="162">
        <f>O6/C6</f>
        <v>9.1835739937796763</v>
      </c>
      <c r="AD6" s="162">
        <f>P6/C6</f>
        <v>82.975032791298418</v>
      </c>
      <c r="AE6" s="163"/>
      <c r="AF6" s="164"/>
      <c r="AG6" s="164"/>
      <c r="AH6" s="164"/>
      <c r="AI6" s="164"/>
      <c r="AJ6" s="164"/>
      <c r="AK6" s="164"/>
      <c r="AM6" s="164"/>
      <c r="AN6" s="164"/>
      <c r="AO6" s="164"/>
      <c r="AP6" s="164"/>
      <c r="AQ6" s="164"/>
      <c r="AR6" s="164"/>
      <c r="AS6" s="165">
        <v>49.500612259999997</v>
      </c>
      <c r="AT6" s="165">
        <f>G6/C6/14*7</f>
        <v>168.48677723109702</v>
      </c>
    </row>
    <row r="7" spans="2:48" ht="14.4" x14ac:dyDescent="0.3"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66"/>
      <c r="W7" s="19"/>
      <c r="X7" s="19"/>
      <c r="Y7" s="19"/>
      <c r="Z7" s="166"/>
      <c r="AA7" s="19"/>
      <c r="AB7" s="19"/>
      <c r="AC7" s="19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7"/>
      <c r="AT7" s="167"/>
    </row>
    <row r="8" spans="2:48" s="178" customFormat="1" ht="15.6" x14ac:dyDescent="0.3">
      <c r="B8" s="168" t="s">
        <v>56</v>
      </c>
      <c r="C8" s="169">
        <f>C5</f>
        <v>3142587</v>
      </c>
      <c r="D8" s="169">
        <f>D5</f>
        <v>2808696</v>
      </c>
      <c r="E8" s="169"/>
      <c r="F8" s="169"/>
      <c r="G8" s="170"/>
      <c r="H8" s="170"/>
      <c r="I8" s="169">
        <f>I5</f>
        <v>45258</v>
      </c>
      <c r="J8" s="169"/>
      <c r="K8" s="169"/>
      <c r="L8" s="170"/>
      <c r="M8" s="170"/>
      <c r="N8" s="169">
        <f>N5</f>
        <v>2805019</v>
      </c>
      <c r="O8" s="169"/>
      <c r="P8" s="169"/>
      <c r="Q8" s="170"/>
      <c r="R8" s="170"/>
      <c r="S8" s="171"/>
      <c r="T8" s="172"/>
      <c r="U8" s="171"/>
      <c r="V8" s="173"/>
      <c r="W8" s="171"/>
      <c r="X8" s="172"/>
      <c r="Y8" s="171"/>
      <c r="Z8" s="173"/>
      <c r="AA8" s="171"/>
      <c r="AB8" s="172"/>
      <c r="AC8" s="171"/>
      <c r="AD8" s="173"/>
      <c r="AE8" s="174"/>
      <c r="AF8" s="175">
        <f>SUMIF(AF5:AF6,"&lt;&gt;#DIV/0!")</f>
        <v>-630514.59668301477</v>
      </c>
      <c r="AG8" s="173"/>
      <c r="AH8" s="175">
        <f>SUMIF(AH5:AH6,"&lt;&gt;#DIV/0!")</f>
        <v>57127.693121903059</v>
      </c>
      <c r="AI8" s="173"/>
      <c r="AJ8" s="175">
        <f>SUMIF(AJ5:AJ6,"&lt;&gt;#DIV/0!")</f>
        <v>-687642.69980595179</v>
      </c>
      <c r="AK8" s="173"/>
      <c r="AL8" s="176"/>
      <c r="AM8" s="175">
        <f>SUMIF(AM5:AM6, "&lt;&gt;#DIV/0!")</f>
        <v>-707007.72060669377</v>
      </c>
      <c r="AN8" s="176"/>
      <c r="AO8" s="175">
        <f>SUMIF(AO5:AO6, "&lt;&gt;#DIV/0!")</f>
        <v>81314.869811070763</v>
      </c>
      <c r="AP8" s="176"/>
      <c r="AQ8" s="175">
        <f>SUMIF(AQ5:AQ6, "&lt;&gt;#DIV/0!")</f>
        <v>-788322.41041819134</v>
      </c>
      <c r="AR8" s="176"/>
      <c r="AS8" s="177"/>
      <c r="AT8" s="177"/>
    </row>
    <row r="9" spans="2:48" ht="14.4" x14ac:dyDescent="0.3">
      <c r="S9" s="19"/>
      <c r="W9" s="19"/>
      <c r="AA9" s="19"/>
      <c r="AS9" s="179"/>
      <c r="AT9" s="180"/>
    </row>
    <row r="10" spans="2:48" ht="14.4" x14ac:dyDescent="0.3">
      <c r="B10" s="20"/>
      <c r="E10" s="182"/>
      <c r="F10" s="183"/>
      <c r="G10" s="183"/>
      <c r="H10" s="183"/>
      <c r="J10" s="182"/>
      <c r="K10" s="183"/>
      <c r="L10" s="183"/>
      <c r="M10" s="183"/>
      <c r="O10" s="182"/>
      <c r="P10" s="183"/>
      <c r="Q10" s="183"/>
      <c r="R10" s="183"/>
      <c r="S10" s="183"/>
      <c r="T10" s="184"/>
      <c r="W10" s="183"/>
      <c r="X10" s="184"/>
      <c r="AA10" s="183"/>
      <c r="AB10" s="184"/>
      <c r="AS10" s="181"/>
      <c r="AT10" s="183"/>
    </row>
    <row r="11" spans="2:48" ht="15" customHeight="1" x14ac:dyDescent="0.3">
      <c r="E11" s="185"/>
      <c r="F11" s="182"/>
      <c r="G11" s="182"/>
      <c r="H11" s="182"/>
      <c r="J11" s="185"/>
      <c r="K11" s="182"/>
      <c r="L11" s="182"/>
      <c r="M11" s="182"/>
      <c r="O11" s="185"/>
      <c r="P11" s="182"/>
      <c r="Q11" s="182"/>
      <c r="R11" s="182"/>
      <c r="S11" s="182"/>
      <c r="T11" s="182"/>
      <c r="W11" s="182"/>
      <c r="X11" s="182"/>
      <c r="AA11" s="182"/>
      <c r="AB11" s="182"/>
      <c r="AS11" s="186"/>
      <c r="AT11" s="182"/>
    </row>
    <row r="14" spans="2:48" ht="15" customHeight="1" x14ac:dyDescent="0.3">
      <c r="C14" s="187"/>
    </row>
  </sheetData>
  <mergeCells count="1">
    <mergeCell ref="AF3:AN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604FA-79FA-43BA-BE67-5A29C65D90B6}">
  <dimension ref="A1:M10"/>
  <sheetViews>
    <sheetView workbookViewId="0">
      <selection activeCell="B14" sqref="B14"/>
    </sheetView>
  </sheetViews>
  <sheetFormatPr defaultColWidth="9.109375" defaultRowHeight="14.4" x14ac:dyDescent="0.3"/>
  <cols>
    <col min="1" max="1" width="11.109375" style="5" bestFit="1" customWidth="1"/>
    <col min="2" max="2" width="37.44140625" style="7" customWidth="1"/>
    <col min="3" max="3" width="17.33203125" style="5" customWidth="1"/>
    <col min="4" max="4" width="15.33203125" style="5" customWidth="1"/>
    <col min="5" max="5" width="13.88671875" style="5" bestFit="1" customWidth="1"/>
    <col min="6" max="6" width="15.109375" style="5" bestFit="1" customWidth="1"/>
    <col min="7" max="7" width="13.6640625" style="5" customWidth="1"/>
    <col min="8" max="8" width="15" style="5" bestFit="1" customWidth="1"/>
    <col min="9" max="9" width="13.88671875" style="5" bestFit="1" customWidth="1"/>
    <col min="10" max="10" width="10.33203125" style="5" bestFit="1" customWidth="1"/>
    <col min="11" max="11" width="6.6640625" style="5" bestFit="1" customWidth="1"/>
    <col min="12" max="12" width="4.44140625" style="5" bestFit="1" customWidth="1"/>
    <col min="13" max="13" width="11.6640625" style="5" bestFit="1" customWidth="1"/>
    <col min="14" max="16384" width="9.109375" style="5"/>
  </cols>
  <sheetData>
    <row r="1" spans="1:13" x14ac:dyDescent="0.3">
      <c r="A1" s="14"/>
      <c r="B1" s="41"/>
      <c r="C1" s="42"/>
      <c r="D1" s="42"/>
      <c r="E1" s="42"/>
      <c r="F1" s="42"/>
      <c r="G1" s="42"/>
      <c r="H1" s="14"/>
      <c r="I1" s="14"/>
      <c r="J1" s="14"/>
      <c r="K1" s="14"/>
      <c r="L1" s="14"/>
      <c r="M1" s="14"/>
    </row>
    <row r="2" spans="1:13" x14ac:dyDescent="0.3">
      <c r="B2" s="41" t="s">
        <v>57</v>
      </c>
    </row>
    <row r="3" spans="1:13" x14ac:dyDescent="0.3">
      <c r="A3" s="21"/>
      <c r="B3" s="43"/>
      <c r="C3" s="45" t="s">
        <v>218</v>
      </c>
      <c r="D3" s="44" t="s">
        <v>219</v>
      </c>
      <c r="E3" s="44" t="s">
        <v>220</v>
      </c>
      <c r="F3" s="44" t="s">
        <v>221</v>
      </c>
      <c r="G3" s="44" t="s">
        <v>222</v>
      </c>
    </row>
    <row r="4" spans="1:13" x14ac:dyDescent="0.3">
      <c r="A4" s="21"/>
      <c r="B4" s="46" t="s">
        <v>16</v>
      </c>
      <c r="C4" s="47">
        <f>'4oj'!$C$2</f>
        <v>153.330842733</v>
      </c>
      <c r="D4" s="47">
        <f>'4oj'!$C$5</f>
        <v>74.125057439000003</v>
      </c>
      <c r="E4" s="47">
        <f>'4oj'!$C$8</f>
        <v>30.489430359</v>
      </c>
      <c r="F4" s="47">
        <f>'4oj'!$C$11</f>
        <v>8.2925800410000008</v>
      </c>
      <c r="G4" s="47">
        <f>'4oj'!$C$14</f>
        <v>1.140343895</v>
      </c>
      <c r="H4" s="22"/>
    </row>
    <row r="5" spans="1:13" x14ac:dyDescent="0.3">
      <c r="A5" s="21"/>
      <c r="B5" s="46" t="s">
        <v>17</v>
      </c>
      <c r="C5" s="47">
        <f>'4oj'!$C$3</f>
        <v>154.40719473799999</v>
      </c>
      <c r="D5" s="47">
        <f>'4oj'!$C$6</f>
        <v>74.319445302000005</v>
      </c>
      <c r="E5" s="47">
        <f>'4oj'!$C$9</f>
        <v>30.584255776999999</v>
      </c>
      <c r="F5" s="47">
        <f>'4oj'!$C$12</f>
        <v>8.2356035869999999</v>
      </c>
      <c r="G5" s="47">
        <f>'4oj'!$C$15</f>
        <v>1.160086929</v>
      </c>
      <c r="H5" s="48"/>
    </row>
    <row r="6" spans="1:13" x14ac:dyDescent="0.3">
      <c r="A6" s="21"/>
      <c r="B6" s="43"/>
      <c r="C6" s="43"/>
      <c r="D6" s="43"/>
      <c r="E6" s="43"/>
      <c r="F6" s="43"/>
      <c r="G6" s="43"/>
      <c r="H6" s="22"/>
    </row>
    <row r="7" spans="1:13" x14ac:dyDescent="0.3">
      <c r="A7" s="21"/>
      <c r="B7" s="46" t="s">
        <v>50</v>
      </c>
      <c r="C7" s="49">
        <f>(C4-C5)/C5</f>
        <v>-6.9708669134644725E-3</v>
      </c>
      <c r="D7" s="49">
        <f t="shared" ref="D7:G7" si="0">(D4-D5)/D5</f>
        <v>-2.6155720378442022E-3</v>
      </c>
      <c r="E7" s="49">
        <f>(E4-E5)/E5</f>
        <v>-3.1004651115725339E-3</v>
      </c>
      <c r="F7" s="49">
        <f t="shared" si="0"/>
        <v>6.9183094351382901E-3</v>
      </c>
      <c r="G7" s="49">
        <f t="shared" si="0"/>
        <v>-1.7018581544590433E-2</v>
      </c>
      <c r="H7" s="22"/>
    </row>
    <row r="8" spans="1:13" x14ac:dyDescent="0.3">
      <c r="A8" s="50"/>
      <c r="B8" s="46" t="s">
        <v>223</v>
      </c>
      <c r="C8" s="240">
        <f>'4oj'!J2</f>
        <v>0.2033586097630852</v>
      </c>
      <c r="D8" s="240">
        <f>'4oj'!J5</f>
        <v>0.65638572883010016</v>
      </c>
      <c r="E8" s="241">
        <f>'4oj'!J8</f>
        <v>0.47941944288634719</v>
      </c>
      <c r="F8" s="241">
        <f>'4oj'!J11</f>
        <v>0.533550331324812</v>
      </c>
      <c r="G8" s="241">
        <f>'4oj'!J14</f>
        <v>0.89934508102194743</v>
      </c>
      <c r="H8" s="22"/>
    </row>
    <row r="9" spans="1:13" ht="15" customHeight="1" x14ac:dyDescent="0.3">
      <c r="B9" s="18"/>
      <c r="C9" s="18"/>
      <c r="D9" s="18"/>
      <c r="E9" s="18"/>
      <c r="F9" s="18"/>
      <c r="G9" s="18"/>
    </row>
    <row r="10" spans="1:13" ht="15" customHeight="1" x14ac:dyDescent="0.3">
      <c r="B10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4AD5-1C0A-4176-921D-98630ABDF2FD}">
  <dimension ref="A1:Q23"/>
  <sheetViews>
    <sheetView tabSelected="1" workbookViewId="0">
      <selection activeCell="I20" sqref="I20"/>
    </sheetView>
  </sheetViews>
  <sheetFormatPr defaultColWidth="8.88671875" defaultRowHeight="14.4" x14ac:dyDescent="0.3"/>
  <cols>
    <col min="1" max="1" width="15.109375" bestFit="1" customWidth="1"/>
    <col min="2" max="2" width="8.44140625" bestFit="1" customWidth="1"/>
    <col min="3" max="3" width="23" bestFit="1" customWidth="1"/>
    <col min="4" max="4" width="20.6640625" bestFit="1" customWidth="1"/>
    <col min="5" max="5" width="9.109375"/>
    <col min="6" max="6" width="8.109375" bestFit="1" customWidth="1"/>
    <col min="7" max="7" width="19.109375" bestFit="1" customWidth="1"/>
    <col min="8" max="8" width="8.6640625" bestFit="1" customWidth="1"/>
    <col min="9" max="9" width="12" bestFit="1" customWidth="1"/>
    <col min="10" max="10" width="18.33203125" bestFit="1" customWidth="1"/>
    <col min="11" max="11" width="9.109375"/>
    <col min="12" max="12" width="10.44140625" bestFit="1" customWidth="1"/>
    <col min="13" max="13" width="14.6640625" bestFit="1" customWidth="1"/>
    <col min="14" max="14" width="14.33203125" bestFit="1" customWidth="1"/>
    <col min="15" max="15" width="9.44140625" bestFit="1" customWidth="1"/>
    <col min="16" max="16" width="25.6640625" bestFit="1" customWidth="1"/>
    <col min="17" max="17" width="23" bestFit="1" customWidth="1"/>
    <col min="18" max="18" width="19.109375" bestFit="1" customWidth="1"/>
    <col min="19" max="19" width="22.33203125" bestFit="1" customWidth="1"/>
    <col min="20" max="20" width="10" bestFit="1" customWidth="1"/>
    <col min="21" max="21" width="11.6640625" bestFit="1" customWidth="1"/>
    <col min="22" max="22" width="17.6640625" bestFit="1" customWidth="1"/>
    <col min="23" max="23" width="12.6640625" bestFit="1" customWidth="1"/>
    <col min="24" max="24" width="6.33203125" bestFit="1" customWidth="1"/>
  </cols>
  <sheetData>
    <row r="1" spans="1:10" x14ac:dyDescent="0.3">
      <c r="A1" t="s">
        <v>224</v>
      </c>
      <c r="B1" t="s">
        <v>225</v>
      </c>
      <c r="C1" t="str">
        <f>M17</f>
        <v>spend_per_hh</v>
      </c>
      <c r="D1" t="str">
        <f>M21</f>
        <v>std_spend_per_hh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</row>
    <row r="2" spans="1:10" x14ac:dyDescent="0.3">
      <c r="A2" t="s">
        <v>162</v>
      </c>
      <c r="B2">
        <v>216829</v>
      </c>
      <c r="C2">
        <v>153.330842733</v>
      </c>
      <c r="D2">
        <v>123.12917532705799</v>
      </c>
      <c r="E2" s="53">
        <f>(C2-C3)/C3</f>
        <v>-6.9708669134644725E-3</v>
      </c>
      <c r="F2" s="52">
        <f>(D2^2)/B2</f>
        <v>6.9920507942763124E-2</v>
      </c>
      <c r="G2" s="52">
        <f>SQRT(F2+F3)</f>
        <v>0.84614280506857253</v>
      </c>
      <c r="H2" s="52">
        <f>(C2-C3)/G2</f>
        <v>-1.2720689682077493</v>
      </c>
      <c r="I2">
        <f>((F2+F3)^2)/((F3^2)/(B3-1) + (F2^2)/(B2-1))</f>
        <v>29598.467336250691</v>
      </c>
      <c r="J2" s="246">
        <f>_xlfn.T.DIST.2T(ABS(H2), I2)</f>
        <v>0.2033586097630852</v>
      </c>
    </row>
    <row r="3" spans="1:10" x14ac:dyDescent="0.3">
      <c r="A3" t="s">
        <v>17</v>
      </c>
      <c r="B3">
        <v>24132</v>
      </c>
      <c r="C3">
        <v>154.40719473799999</v>
      </c>
      <c r="D3">
        <v>124.860595182531</v>
      </c>
      <c r="F3" s="52">
        <f>(D3^2)/B3</f>
        <v>0.64603713862654921</v>
      </c>
      <c r="J3" s="246"/>
    </row>
    <row r="4" spans="1:10" x14ac:dyDescent="0.3">
      <c r="A4" t="s">
        <v>224</v>
      </c>
      <c r="F4" t="s">
        <v>226</v>
      </c>
      <c r="G4" t="s">
        <v>227</v>
      </c>
      <c r="H4" t="s">
        <v>228</v>
      </c>
      <c r="I4" t="s">
        <v>229</v>
      </c>
      <c r="J4" s="246" t="s">
        <v>230</v>
      </c>
    </row>
    <row r="5" spans="1:10" x14ac:dyDescent="0.3">
      <c r="A5" t="s">
        <v>162</v>
      </c>
      <c r="B5">
        <v>314207</v>
      </c>
      <c r="C5">
        <v>74.125057439000003</v>
      </c>
      <c r="D5">
        <v>78.730806050302306</v>
      </c>
      <c r="E5" s="53">
        <f>(C5-C6)/C6</f>
        <v>-2.6155720378442022E-3</v>
      </c>
      <c r="F5" s="52">
        <f>(D5^2)/B5</f>
        <v>1.9727567563199794E-2</v>
      </c>
      <c r="G5" s="52">
        <f>SQRT(F5+F6)</f>
        <v>0.43691327327592316</v>
      </c>
      <c r="H5" s="52">
        <f>(C5-C6)/G5</f>
        <v>-0.444911782016843</v>
      </c>
      <c r="I5">
        <f>((F5+F6)^2)/((F6^2)/(B6-1) + (F5^2)/(B5-1))</f>
        <v>43356.791035032955</v>
      </c>
      <c r="J5" s="246">
        <f>_xlfn.T.DIST.2T(ABS(H5), I5)</f>
        <v>0.65638572883010016</v>
      </c>
    </row>
    <row r="6" spans="1:10" x14ac:dyDescent="0.3">
      <c r="A6" t="s">
        <v>17</v>
      </c>
      <c r="B6">
        <v>34911</v>
      </c>
      <c r="C6">
        <v>74.319445302000005</v>
      </c>
      <c r="D6">
        <v>77.301770264467606</v>
      </c>
      <c r="F6" s="52">
        <f>(D6^2)/B6</f>
        <v>0.17116564080148172</v>
      </c>
      <c r="J6" s="246"/>
    </row>
    <row r="7" spans="1:10" x14ac:dyDescent="0.3">
      <c r="A7" t="s">
        <v>224</v>
      </c>
      <c r="F7" t="s">
        <v>226</v>
      </c>
      <c r="G7" t="s">
        <v>227</v>
      </c>
      <c r="H7" t="s">
        <v>228</v>
      </c>
      <c r="I7" t="s">
        <v>229</v>
      </c>
      <c r="J7" s="246" t="s">
        <v>230</v>
      </c>
    </row>
    <row r="8" spans="1:10" x14ac:dyDescent="0.3">
      <c r="A8" t="s">
        <v>162</v>
      </c>
      <c r="B8">
        <v>1542103</v>
      </c>
      <c r="C8">
        <v>30.489430359</v>
      </c>
      <c r="D8">
        <v>52.784331481316698</v>
      </c>
      <c r="E8" s="53">
        <f>(C8-C9)/C9</f>
        <v>-3.1004651115725339E-3</v>
      </c>
      <c r="F8" s="52">
        <f>(D8^2)/B8</f>
        <v>1.8067441992717223E-3</v>
      </c>
      <c r="G8" s="52">
        <f>SQRT(F8+F9)</f>
        <v>0.13407853438770562</v>
      </c>
      <c r="H8" s="52">
        <f>(C8-C9)/G8</f>
        <v>-0.70723787691323592</v>
      </c>
      <c r="I8">
        <f>((F8+F9)^2)/((F9^2)/(B9-1) + (F8^2)/(B8-1))</f>
        <v>211588.70572874427</v>
      </c>
      <c r="J8" s="246">
        <f>_xlfn.T.DIST.2T(ABS(H8), I8)</f>
        <v>0.47941944288634719</v>
      </c>
    </row>
    <row r="9" spans="1:10" x14ac:dyDescent="0.3">
      <c r="A9" t="s">
        <v>17</v>
      </c>
      <c r="B9">
        <v>171434</v>
      </c>
      <c r="C9">
        <v>30.584255776999999</v>
      </c>
      <c r="D9">
        <v>52.6511232994933</v>
      </c>
      <c r="F9" s="52">
        <f>(D9^2)/B9</f>
        <v>1.6170309184283433E-2</v>
      </c>
      <c r="J9" s="246"/>
    </row>
    <row r="10" spans="1:10" x14ac:dyDescent="0.3">
      <c r="A10" t="s">
        <v>224</v>
      </c>
      <c r="F10" t="s">
        <v>226</v>
      </c>
      <c r="G10" t="s">
        <v>227</v>
      </c>
      <c r="H10" t="s">
        <v>228</v>
      </c>
      <c r="I10" t="s">
        <v>229</v>
      </c>
      <c r="J10" s="246" t="s">
        <v>230</v>
      </c>
    </row>
    <row r="11" spans="1:10" x14ac:dyDescent="0.3">
      <c r="A11" t="s">
        <v>162</v>
      </c>
      <c r="B11">
        <v>1007946</v>
      </c>
      <c r="C11">
        <v>8.2925800410000008</v>
      </c>
      <c r="D11">
        <v>29.560652662476599</v>
      </c>
      <c r="E11" s="53">
        <f>(C11-C12)/C12</f>
        <v>6.9183094351382901E-3</v>
      </c>
      <c r="F11" s="52">
        <f>(D11^2)/B11</f>
        <v>8.6694345315283243E-4</v>
      </c>
      <c r="G11" s="52">
        <f>SQRT(F11+F12)</f>
        <v>9.1514163559955938E-2</v>
      </c>
      <c r="H11" s="52">
        <f>(C11-C12)/G11</f>
        <v>0.6225971126608445</v>
      </c>
      <c r="I11">
        <f>((F11+F12)^2)/((F12^2)/(B12-1) + (F11^2)/(B11-1))</f>
        <v>138876.00469487061</v>
      </c>
      <c r="J11" s="246">
        <f>_xlfn.T.DIST.2T(ABS(H11), I11)</f>
        <v>0.533550331324812</v>
      </c>
    </row>
    <row r="12" spans="1:10" x14ac:dyDescent="0.3">
      <c r="A12" t="s">
        <v>17</v>
      </c>
      <c r="B12">
        <v>111778</v>
      </c>
      <c r="C12">
        <v>8.2356035869999999</v>
      </c>
      <c r="D12">
        <v>28.969257818123999</v>
      </c>
      <c r="F12" s="52">
        <f>(D12^2)/B12</f>
        <v>7.5078986789255345E-3</v>
      </c>
      <c r="J12" s="246"/>
    </row>
    <row r="13" spans="1:10" x14ac:dyDescent="0.3">
      <c r="A13" t="s">
        <v>224</v>
      </c>
      <c r="F13" t="s">
        <v>226</v>
      </c>
      <c r="G13" t="s">
        <v>227</v>
      </c>
      <c r="H13" t="s">
        <v>228</v>
      </c>
      <c r="I13" t="s">
        <v>229</v>
      </c>
      <c r="J13" s="246" t="s">
        <v>230</v>
      </c>
    </row>
    <row r="14" spans="1:10" x14ac:dyDescent="0.3">
      <c r="A14" t="s">
        <v>162</v>
      </c>
      <c r="B14">
        <v>61502</v>
      </c>
      <c r="C14">
        <v>1.140343895</v>
      </c>
      <c r="D14">
        <v>11.817662609031601</v>
      </c>
      <c r="E14" s="53">
        <f>(C14-C15)/C15</f>
        <v>-1.7018581544590433E-2</v>
      </c>
      <c r="F14" s="52">
        <f>(D14^2)/B14</f>
        <v>2.2707741137020518E-3</v>
      </c>
      <c r="G14" s="52">
        <f>SQRT(F14+F15)</f>
        <v>0.15608062352276819</v>
      </c>
      <c r="H14" s="52">
        <f>(C14-C15)/G14</f>
        <v>-0.12649253670568522</v>
      </c>
      <c r="I14">
        <f>((F14+F15)^2)/((F15^2)/(B15-1) + (F14^2)/(B14-1))</f>
        <v>8408.2325765540409</v>
      </c>
      <c r="J14" s="246">
        <f>_xlfn.T.DIST.2T(ABS(H14), I14)</f>
        <v>0.89934508102194743</v>
      </c>
    </row>
    <row r="15" spans="1:10" x14ac:dyDescent="0.3">
      <c r="A15" t="s">
        <v>17</v>
      </c>
      <c r="B15">
        <v>6923</v>
      </c>
      <c r="C15">
        <v>1.160086929</v>
      </c>
      <c r="D15">
        <v>12.3665576732416</v>
      </c>
      <c r="F15" s="52">
        <f>(D15^2)/B15</f>
        <v>2.209038692555405E-2</v>
      </c>
    </row>
    <row r="17" spans="13:17" x14ac:dyDescent="0.3">
      <c r="M17" s="223" t="s">
        <v>231</v>
      </c>
      <c r="N17" s="223" t="s">
        <v>232</v>
      </c>
      <c r="O17" s="223" t="s">
        <v>233</v>
      </c>
      <c r="P17" s="223" t="s">
        <v>234</v>
      </c>
      <c r="Q17" s="223" t="s">
        <v>235</v>
      </c>
    </row>
    <row r="18" spans="13:17" x14ac:dyDescent="0.3">
      <c r="M18" s="223">
        <v>336.77291880000001</v>
      </c>
      <c r="N18" s="223">
        <v>36.574204039999998</v>
      </c>
      <c r="O18" s="223">
        <v>9.2079356909999994</v>
      </c>
      <c r="P18" s="223">
        <v>4.0385151400000003</v>
      </c>
      <c r="Q18" s="223">
        <v>9.0563493699999995</v>
      </c>
    </row>
    <row r="19" spans="13:17" x14ac:dyDescent="0.3">
      <c r="M19" s="223">
        <v>336.97355429999999</v>
      </c>
      <c r="N19" s="223">
        <v>36.604333570000001</v>
      </c>
      <c r="O19" s="223">
        <v>9.2058377100000008</v>
      </c>
      <c r="P19" s="223">
        <v>4.0397838989999997</v>
      </c>
      <c r="Q19" s="223">
        <v>9.0609632799999993</v>
      </c>
    </row>
    <row r="21" spans="13:17" x14ac:dyDescent="0.3">
      <c r="M21" s="223" t="s">
        <v>236</v>
      </c>
      <c r="N21" s="223" t="s">
        <v>237</v>
      </c>
      <c r="O21" s="223" t="s">
        <v>238</v>
      </c>
      <c r="P21" s="223" t="s">
        <v>239</v>
      </c>
      <c r="Q21" s="223" t="s">
        <v>240</v>
      </c>
    </row>
    <row r="22" spans="13:17" x14ac:dyDescent="0.3">
      <c r="M22" s="223">
        <v>404.32794899999999</v>
      </c>
      <c r="N22" s="223">
        <v>36.140838369999997</v>
      </c>
      <c r="O22" s="223">
        <v>12.22947295</v>
      </c>
      <c r="P22" s="223">
        <v>2.3357168760000002</v>
      </c>
      <c r="Q22" s="223">
        <v>8.4440585939999995</v>
      </c>
    </row>
    <row r="23" spans="13:17" x14ac:dyDescent="0.3">
      <c r="M23" s="223">
        <v>403.41210990000002</v>
      </c>
      <c r="N23" s="223">
        <v>36.008475310000001</v>
      </c>
      <c r="O23" s="223">
        <v>12.15181039</v>
      </c>
      <c r="P23" s="223">
        <v>2.2968419</v>
      </c>
      <c r="Q23" s="223">
        <v>8.4218222550000004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79C96-BE00-49F2-BFCB-97B195F8E418}">
  <dimension ref="B2:H8"/>
  <sheetViews>
    <sheetView zoomScaleNormal="100" workbookViewId="0">
      <selection activeCell="F22" sqref="F22"/>
    </sheetView>
  </sheetViews>
  <sheetFormatPr defaultColWidth="8.88671875" defaultRowHeight="14.4" x14ac:dyDescent="0.3"/>
  <sheetData>
    <row r="2" spans="2:8" ht="18.899999999999999" customHeight="1" x14ac:dyDescent="0.35">
      <c r="B2" s="247" t="s">
        <v>10</v>
      </c>
      <c r="C2" s="247"/>
      <c r="D2" s="247"/>
      <c r="E2" s="247"/>
      <c r="F2" s="247"/>
    </row>
    <row r="3" spans="2:8" ht="64.5" customHeight="1" x14ac:dyDescent="0.3">
      <c r="B3" s="4">
        <v>45820</v>
      </c>
      <c r="C3" s="4">
        <v>45821</v>
      </c>
      <c r="D3" s="4">
        <v>45822</v>
      </c>
      <c r="E3" s="4">
        <v>45823</v>
      </c>
      <c r="F3" s="4">
        <v>45824</v>
      </c>
      <c r="G3" s="4">
        <v>45825</v>
      </c>
      <c r="H3" s="4">
        <v>45826</v>
      </c>
    </row>
    <row r="4" spans="2:8" x14ac:dyDescent="0.3">
      <c r="B4" s="244"/>
      <c r="C4" s="244"/>
      <c r="D4" s="244"/>
      <c r="E4" s="244"/>
      <c r="F4" s="244"/>
    </row>
    <row r="5" spans="2:8" x14ac:dyDescent="0.3">
      <c r="B5" s="40" t="s">
        <v>11</v>
      </c>
    </row>
    <row r="7" spans="2:8" ht="15.75" customHeight="1" x14ac:dyDescent="0.3"/>
    <row r="8" spans="2:8" x14ac:dyDescent="0.3">
      <c r="B8" s="248" t="s">
        <v>12</v>
      </c>
      <c r="C8" s="249"/>
      <c r="D8" s="249"/>
      <c r="E8" s="249"/>
      <c r="F8" s="249"/>
      <c r="G8" s="249"/>
      <c r="H8" s="250"/>
    </row>
  </sheetData>
  <mergeCells count="2">
    <mergeCell ref="B2:F2"/>
    <mergeCell ref="B8:H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11C3-7BD1-4753-8CEB-648FCE22E6F5}">
  <dimension ref="A2:W86"/>
  <sheetViews>
    <sheetView zoomScaleNormal="100" workbookViewId="0">
      <selection activeCell="H74" sqref="H74"/>
    </sheetView>
  </sheetViews>
  <sheetFormatPr defaultColWidth="8.88671875" defaultRowHeight="14.4" x14ac:dyDescent="0.3"/>
  <cols>
    <col min="1" max="1" width="8.88671875" style="5"/>
    <col min="2" max="2" width="13.6640625" style="5" customWidth="1"/>
    <col min="3" max="3" width="17.44140625" style="5" customWidth="1"/>
    <col min="4" max="4" width="12.33203125" style="5" bestFit="1" customWidth="1"/>
    <col min="5" max="14" width="12" style="5" bestFit="1" customWidth="1"/>
    <col min="15" max="15" width="16.33203125" style="5" bestFit="1" customWidth="1"/>
    <col min="16" max="16" width="12" style="5" bestFit="1" customWidth="1"/>
    <col min="17" max="18" width="8.88671875" style="5"/>
    <col min="19" max="19" width="7" style="5" bestFit="1" customWidth="1"/>
    <col min="20" max="16384" width="8.88671875" style="5"/>
  </cols>
  <sheetData>
    <row r="2" spans="1:3" ht="15" customHeight="1" x14ac:dyDescent="0.3">
      <c r="A2" s="21"/>
      <c r="B2" s="5" t="s">
        <v>13</v>
      </c>
      <c r="C2" s="242" t="s">
        <v>14</v>
      </c>
    </row>
    <row r="3" spans="1:3" x14ac:dyDescent="0.3">
      <c r="A3" s="21"/>
    </row>
    <row r="4" spans="1:3" x14ac:dyDescent="0.3">
      <c r="A4" s="21"/>
    </row>
    <row r="5" spans="1:3" x14ac:dyDescent="0.3">
      <c r="A5" s="21"/>
    </row>
    <row r="6" spans="1:3" x14ac:dyDescent="0.3">
      <c r="A6" s="21"/>
    </row>
    <row r="7" spans="1:3" x14ac:dyDescent="0.3">
      <c r="A7" s="21"/>
    </row>
    <row r="8" spans="1:3" x14ac:dyDescent="0.3">
      <c r="A8" s="21"/>
    </row>
    <row r="9" spans="1:3" x14ac:dyDescent="0.3">
      <c r="A9" s="21"/>
    </row>
    <row r="10" spans="1:3" x14ac:dyDescent="0.3">
      <c r="A10" s="21"/>
    </row>
    <row r="11" spans="1:3" x14ac:dyDescent="0.3">
      <c r="A11" s="21"/>
    </row>
    <row r="12" spans="1:3" x14ac:dyDescent="0.3">
      <c r="A12" s="21"/>
    </row>
    <row r="13" spans="1:3" x14ac:dyDescent="0.3">
      <c r="A13" s="21"/>
    </row>
    <row r="14" spans="1:3" x14ac:dyDescent="0.3">
      <c r="A14" s="21"/>
    </row>
    <row r="15" spans="1:3" x14ac:dyDescent="0.3">
      <c r="A15" s="21"/>
    </row>
    <row r="16" spans="1:3" x14ac:dyDescent="0.3">
      <c r="A16" s="21"/>
    </row>
    <row r="17" spans="1:2" x14ac:dyDescent="0.3">
      <c r="A17" s="21"/>
    </row>
    <row r="21" spans="1:2" x14ac:dyDescent="0.3">
      <c r="B21" s="5" t="s">
        <v>15</v>
      </c>
    </row>
    <row r="58" spans="2:14" x14ac:dyDescent="0.3">
      <c r="C58" s="5" t="s">
        <v>16</v>
      </c>
      <c r="D58" s="5" t="s">
        <v>17</v>
      </c>
      <c r="M58" s="26"/>
      <c r="N58" s="26"/>
    </row>
    <row r="59" spans="2:14" x14ac:dyDescent="0.3">
      <c r="B59" s="5" t="s">
        <v>18</v>
      </c>
      <c r="C59" s="25">
        <v>0.31274297299999998</v>
      </c>
      <c r="D59" s="25">
        <v>0</v>
      </c>
      <c r="E59" s="25"/>
      <c r="G59" s="26"/>
      <c r="H59" s="25"/>
      <c r="I59" s="26"/>
      <c r="J59" s="26"/>
      <c r="L59" s="26"/>
      <c r="M59" s="26"/>
      <c r="N59" s="26"/>
    </row>
    <row r="60" spans="2:14" x14ac:dyDescent="0.3">
      <c r="B60" s="5" t="s">
        <v>19</v>
      </c>
      <c r="C60" s="26">
        <v>0.35026365199999998</v>
      </c>
      <c r="D60" s="26">
        <v>0</v>
      </c>
      <c r="E60" s="26"/>
      <c r="G60" s="26"/>
      <c r="H60" s="26"/>
      <c r="I60" s="26"/>
      <c r="J60" s="26"/>
      <c r="L60" s="26"/>
      <c r="M60" s="26"/>
      <c r="N60" s="26"/>
    </row>
    <row r="61" spans="2:14" x14ac:dyDescent="0.3">
      <c r="B61" s="5" t="s">
        <v>20</v>
      </c>
      <c r="C61" s="25">
        <v>0.33699337499999998</v>
      </c>
      <c r="D61" s="25">
        <v>1</v>
      </c>
      <c r="E61" s="25"/>
      <c r="G61" s="26"/>
      <c r="H61" s="25"/>
      <c r="I61" s="26"/>
      <c r="J61" s="26"/>
      <c r="L61" s="26"/>
      <c r="M61" s="26"/>
      <c r="N61" s="26"/>
    </row>
    <row r="65" spans="1:23" x14ac:dyDescent="0.3">
      <c r="A65" s="21"/>
    </row>
    <row r="66" spans="1:23" x14ac:dyDescent="0.3">
      <c r="A66" s="21"/>
      <c r="C66" s="5" t="s">
        <v>21</v>
      </c>
      <c r="E66" s="5" t="s">
        <v>22</v>
      </c>
      <c r="G66" s="5" t="s">
        <v>23</v>
      </c>
      <c r="I66" s="5" t="s">
        <v>24</v>
      </c>
      <c r="K66" s="5" t="s">
        <v>25</v>
      </c>
      <c r="M66" s="5" t="s">
        <v>26</v>
      </c>
      <c r="O66" s="5" t="s">
        <v>27</v>
      </c>
    </row>
    <row r="67" spans="1:23" x14ac:dyDescent="0.3">
      <c r="A67" s="21"/>
      <c r="C67" s="5" t="s">
        <v>16</v>
      </c>
      <c r="D67" s="5" t="s">
        <v>17</v>
      </c>
      <c r="E67" s="5" t="s">
        <v>16</v>
      </c>
      <c r="F67" s="5" t="s">
        <v>17</v>
      </c>
      <c r="G67" s="5" t="s">
        <v>16</v>
      </c>
      <c r="H67" s="5" t="s">
        <v>17</v>
      </c>
      <c r="I67" s="5" t="s">
        <v>16</v>
      </c>
      <c r="J67" s="5" t="s">
        <v>17</v>
      </c>
      <c r="K67" s="5" t="s">
        <v>16</v>
      </c>
      <c r="L67" s="5" t="s">
        <v>17</v>
      </c>
      <c r="M67" s="5" t="s">
        <v>16</v>
      </c>
      <c r="N67" s="5" t="s">
        <v>17</v>
      </c>
      <c r="O67" s="5" t="s">
        <v>16</v>
      </c>
      <c r="P67" s="5" t="s">
        <v>17</v>
      </c>
    </row>
    <row r="68" spans="1:23" x14ac:dyDescent="0.3">
      <c r="A68" s="21"/>
      <c r="B68" s="5" t="s">
        <v>18</v>
      </c>
      <c r="C68" s="25">
        <v>0.98438520399999996</v>
      </c>
      <c r="D68" s="25">
        <v>2.71255E-5</v>
      </c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 spans="1:23" x14ac:dyDescent="0.3">
      <c r="A69" s="21"/>
      <c r="B69" s="5" t="s">
        <v>19</v>
      </c>
      <c r="C69" s="25"/>
      <c r="D69" s="25"/>
      <c r="E69" s="25">
        <v>2.93663E-5</v>
      </c>
      <c r="F69" s="25">
        <v>2.6350500000000001E-5</v>
      </c>
      <c r="G69" s="25">
        <v>5.7308131899999996E-3</v>
      </c>
      <c r="H69" s="25">
        <v>2.4576200000000001E-6</v>
      </c>
      <c r="I69" s="25">
        <v>0.98049877200000002</v>
      </c>
      <c r="J69" s="25">
        <v>4.8103499999999998E-5</v>
      </c>
      <c r="K69" s="25">
        <v>0.87953289949000002</v>
      </c>
      <c r="L69" s="25">
        <v>1.2327416E-4</v>
      </c>
      <c r="M69" s="25">
        <v>0.90338078467000005</v>
      </c>
      <c r="N69" s="25">
        <v>5.3385533000000005E-4</v>
      </c>
      <c r="O69" s="25">
        <v>0.99283457841</v>
      </c>
      <c r="P69" s="25">
        <v>1.22451479E-3</v>
      </c>
    </row>
    <row r="70" spans="1:23" x14ac:dyDescent="0.3">
      <c r="A70" s="21"/>
      <c r="B70" s="5" t="s">
        <v>20</v>
      </c>
      <c r="C70" s="25">
        <v>1.5614796E-2</v>
      </c>
      <c r="D70" s="25">
        <v>0.99997287400000001</v>
      </c>
      <c r="E70" s="25">
        <v>0.99997063399999997</v>
      </c>
      <c r="F70" s="25">
        <v>0.99997365000000005</v>
      </c>
      <c r="G70" s="25">
        <v>0.99426918680999998</v>
      </c>
      <c r="H70" s="25">
        <v>0.99999754238000005</v>
      </c>
      <c r="I70" s="25">
        <v>1.9501227999999999E-2</v>
      </c>
      <c r="J70" s="25">
        <v>0.99995189600000001</v>
      </c>
      <c r="K70" s="25">
        <v>0.12046710050999999</v>
      </c>
      <c r="L70" s="25">
        <v>0.99987672583999998</v>
      </c>
      <c r="M70" s="25">
        <v>9.6619215329999994E-2</v>
      </c>
      <c r="N70" s="25">
        <v>0.99946614466999995</v>
      </c>
      <c r="O70" s="25">
        <v>7.1654215900000002E-3</v>
      </c>
      <c r="P70" s="25">
        <v>0.99877548521000004</v>
      </c>
    </row>
    <row r="71" spans="1:23" x14ac:dyDescent="0.3">
      <c r="A71" s="21"/>
    </row>
    <row r="72" spans="1:23" x14ac:dyDescent="0.3">
      <c r="A72" s="21"/>
    </row>
    <row r="73" spans="1:23" x14ac:dyDescent="0.3">
      <c r="A73" s="21"/>
    </row>
    <row r="74" spans="1:23" x14ac:dyDescent="0.3">
      <c r="A74" s="21"/>
    </row>
    <row r="75" spans="1:23" x14ac:dyDescent="0.3">
      <c r="A75" s="21"/>
    </row>
    <row r="76" spans="1:23" x14ac:dyDescent="0.3">
      <c r="A76" s="21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spans="1:23" x14ac:dyDescent="0.3">
      <c r="A77" s="21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spans="1:23" x14ac:dyDescent="0.3">
      <c r="A78" s="21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 x14ac:dyDescent="0.3">
      <c r="A79" s="21"/>
    </row>
    <row r="80" spans="1:23" x14ac:dyDescent="0.3">
      <c r="A80" s="21"/>
    </row>
    <row r="81" spans="1:1" x14ac:dyDescent="0.3">
      <c r="A81" s="21"/>
    </row>
    <row r="82" spans="1:1" x14ac:dyDescent="0.3">
      <c r="A82" s="21"/>
    </row>
    <row r="83" spans="1:1" x14ac:dyDescent="0.3">
      <c r="A83" s="21"/>
    </row>
    <row r="84" spans="1:1" x14ac:dyDescent="0.3">
      <c r="A84" s="21"/>
    </row>
    <row r="85" spans="1:1" x14ac:dyDescent="0.3">
      <c r="A85" s="21"/>
    </row>
    <row r="86" spans="1:1" x14ac:dyDescent="0.3">
      <c r="A86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15D8D-ADC7-401A-A7AA-952A23780080}">
  <dimension ref="A2:P7"/>
  <sheetViews>
    <sheetView workbookViewId="0">
      <selection activeCell="G8" sqref="G8"/>
    </sheetView>
  </sheetViews>
  <sheetFormatPr defaultColWidth="9.109375" defaultRowHeight="14.4" x14ac:dyDescent="0.3"/>
  <cols>
    <col min="1" max="1" width="9.109375" style="5"/>
    <col min="2" max="2" width="8.109375" style="5" bestFit="1" customWidth="1"/>
    <col min="3" max="3" width="12.44140625" style="5" bestFit="1" customWidth="1"/>
    <col min="4" max="4" width="10.44140625" style="5" bestFit="1" customWidth="1"/>
    <col min="5" max="5" width="17.44140625" style="5" bestFit="1" customWidth="1"/>
    <col min="6" max="6" width="14.33203125" style="5" bestFit="1" customWidth="1"/>
    <col min="7" max="7" width="16.33203125" style="5" bestFit="1" customWidth="1"/>
    <col min="8" max="8" width="14.44140625" style="5" bestFit="1" customWidth="1"/>
    <col min="9" max="9" width="23.33203125" style="5" bestFit="1" customWidth="1"/>
    <col min="10" max="10" width="21.33203125" style="5" bestFit="1" customWidth="1"/>
    <col min="11" max="11" width="19.6640625" style="5" bestFit="1" customWidth="1"/>
    <col min="12" max="12" width="15" style="5" bestFit="1" customWidth="1"/>
    <col min="13" max="13" width="21.33203125" style="5" bestFit="1" customWidth="1"/>
    <col min="14" max="14" width="22.88671875" style="5" bestFit="1" customWidth="1"/>
    <col min="15" max="15" width="14.109375" style="5" customWidth="1"/>
    <col min="16" max="16" width="12.6640625" style="5" customWidth="1"/>
    <col min="17" max="16384" width="9.109375" style="5"/>
  </cols>
  <sheetData>
    <row r="2" spans="1:16" x14ac:dyDescent="0.3">
      <c r="C2" s="14"/>
      <c r="D2" s="14"/>
      <c r="E2" s="14"/>
      <c r="F2" s="14"/>
      <c r="G2" s="14"/>
      <c r="H2" s="14"/>
      <c r="I2" s="14"/>
      <c r="J2" s="14"/>
    </row>
    <row r="3" spans="1:16" x14ac:dyDescent="0.3">
      <c r="B3" s="14"/>
      <c r="C3" s="7"/>
    </row>
    <row r="4" spans="1:16" x14ac:dyDescent="0.3">
      <c r="A4" s="21"/>
      <c r="B4" s="251" t="s">
        <v>28</v>
      </c>
      <c r="C4" s="238" t="s">
        <v>29</v>
      </c>
      <c r="D4" s="224" t="s">
        <v>30</v>
      </c>
      <c r="E4" s="224" t="s">
        <v>31</v>
      </c>
      <c r="F4" s="224" t="s">
        <v>32</v>
      </c>
      <c r="G4" s="224" t="s">
        <v>33</v>
      </c>
      <c r="H4" s="224" t="s">
        <v>34</v>
      </c>
      <c r="I4" s="224" t="s">
        <v>35</v>
      </c>
      <c r="J4" s="224" t="s">
        <v>36</v>
      </c>
      <c r="K4" s="224" t="s">
        <v>37</v>
      </c>
      <c r="L4" s="224" t="s">
        <v>38</v>
      </c>
      <c r="M4" s="224" t="s">
        <v>39</v>
      </c>
      <c r="N4" s="224" t="s">
        <v>40</v>
      </c>
      <c r="O4" s="46" t="s">
        <v>41</v>
      </c>
      <c r="P4" s="45" t="s">
        <v>42</v>
      </c>
    </row>
    <row r="5" spans="1:16" x14ac:dyDescent="0.3">
      <c r="A5" s="21"/>
      <c r="B5" s="252"/>
      <c r="C5" s="238" t="s">
        <v>16</v>
      </c>
      <c r="D5" s="225">
        <v>3142587</v>
      </c>
      <c r="E5" s="225">
        <v>2121008</v>
      </c>
      <c r="F5" s="225">
        <v>2083556</v>
      </c>
      <c r="G5" s="226">
        <v>0.98234235800000003</v>
      </c>
      <c r="H5" s="225">
        <v>90432</v>
      </c>
      <c r="I5" s="226">
        <v>4.3402721120000001E-2</v>
      </c>
      <c r="J5" s="225">
        <v>10012102</v>
      </c>
      <c r="K5" s="225">
        <v>117180</v>
      </c>
      <c r="L5" s="226">
        <v>1.1703836E-2</v>
      </c>
      <c r="M5" s="225">
        <v>4693</v>
      </c>
      <c r="N5" s="227">
        <v>2.2523992639999998E-3</v>
      </c>
      <c r="O5" s="225">
        <v>0</v>
      </c>
      <c r="P5" s="225">
        <v>0</v>
      </c>
    </row>
    <row r="6" spans="1:16" x14ac:dyDescent="0.3">
      <c r="B6" s="18"/>
    </row>
    <row r="7" spans="1:16" x14ac:dyDescent="0.3">
      <c r="E7" s="234"/>
      <c r="G7" s="233"/>
    </row>
  </sheetData>
  <mergeCells count="1">
    <mergeCell ref="B4:B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87A-59EA-4482-ADD0-CDAF2911379F}">
  <dimension ref="B3:N9"/>
  <sheetViews>
    <sheetView workbookViewId="0">
      <selection activeCell="H14" sqref="H14"/>
    </sheetView>
  </sheetViews>
  <sheetFormatPr defaultColWidth="8.88671875" defaultRowHeight="15" customHeight="1" x14ac:dyDescent="0.3"/>
  <cols>
    <col min="1" max="1" width="8.88671875" style="5"/>
    <col min="2" max="2" width="10.44140625" style="5" bestFit="1" customWidth="1"/>
    <col min="3" max="4" width="11.44140625" style="5" bestFit="1" customWidth="1"/>
    <col min="5" max="5" width="12.33203125" style="5" bestFit="1" customWidth="1"/>
    <col min="6" max="6" width="12.109375" style="5" bestFit="1" customWidth="1"/>
    <col min="7" max="7" width="30" style="5" bestFit="1" customWidth="1"/>
    <col min="8" max="8" width="10.6640625" style="5" bestFit="1" customWidth="1"/>
    <col min="9" max="9" width="11.44140625" style="5" bestFit="1" customWidth="1"/>
    <col min="10" max="10" width="11.44140625" style="5" customWidth="1"/>
    <col min="11" max="11" width="29.33203125" style="5" bestFit="1" customWidth="1"/>
    <col min="12" max="12" width="31.109375" style="5" bestFit="1" customWidth="1"/>
    <col min="13" max="13" width="33.109375" style="5" bestFit="1" customWidth="1"/>
    <col min="14" max="14" width="34.44140625" style="5" bestFit="1" customWidth="1"/>
    <col min="15" max="16384" width="8.88671875" style="5"/>
  </cols>
  <sheetData>
    <row r="3" spans="2:14" ht="14.4" x14ac:dyDescent="0.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5" spans="2:14" ht="14.4" x14ac:dyDescent="0.3">
      <c r="B5" s="23"/>
      <c r="C5" s="24" t="s">
        <v>43</v>
      </c>
      <c r="D5" s="24" t="s">
        <v>44</v>
      </c>
      <c r="E5" s="24" t="s">
        <v>45</v>
      </c>
      <c r="F5" s="24" t="s">
        <v>46</v>
      </c>
      <c r="G5" s="24" t="s">
        <v>47</v>
      </c>
      <c r="H5" s="24" t="s">
        <v>48</v>
      </c>
      <c r="I5" s="24" t="s">
        <v>49</v>
      </c>
      <c r="J5" s="24" t="s">
        <v>50</v>
      </c>
      <c r="K5" s="24" t="s">
        <v>51</v>
      </c>
      <c r="L5" s="24" t="s">
        <v>52</v>
      </c>
      <c r="M5" s="24" t="s">
        <v>53</v>
      </c>
      <c r="N5" s="24" t="s">
        <v>54</v>
      </c>
    </row>
    <row r="6" spans="2:14" ht="14.4" x14ac:dyDescent="0.3">
      <c r="B6" s="108" t="s">
        <v>55</v>
      </c>
      <c r="C6" s="109">
        <v>45820</v>
      </c>
      <c r="D6" s="109">
        <v>45869</v>
      </c>
      <c r="E6" s="109" t="s">
        <v>56</v>
      </c>
      <c r="F6" s="109" t="s">
        <v>16</v>
      </c>
      <c r="G6" s="110" t="s">
        <v>57</v>
      </c>
      <c r="H6" s="111">
        <f>Segments!D16</f>
        <v>3142587</v>
      </c>
      <c r="I6" s="111">
        <f>Segments!E16</f>
        <v>2808696</v>
      </c>
      <c r="J6" s="113">
        <f>Segments!AJ16</f>
        <v>-5.9540436821059874E-4</v>
      </c>
      <c r="K6" s="111">
        <f>Segments!AI16</f>
        <v>-630514.59668301477</v>
      </c>
      <c r="L6" s="111">
        <f>Segments!AN16</f>
        <v>-707007.72060669377</v>
      </c>
      <c r="M6" s="111">
        <f>Segments!AK16</f>
        <v>-1903920.6040498379</v>
      </c>
      <c r="N6" s="111">
        <f>Segments!AP16</f>
        <v>-2401055.1537613263</v>
      </c>
    </row>
    <row r="7" spans="2:14" ht="14.4" x14ac:dyDescent="0.3">
      <c r="B7" s="108" t="s">
        <v>55</v>
      </c>
      <c r="C7" s="109">
        <v>45820</v>
      </c>
      <c r="D7" s="109">
        <v>45869</v>
      </c>
      <c r="E7" s="109" t="s">
        <v>56</v>
      </c>
      <c r="F7" s="109" t="s">
        <v>17</v>
      </c>
      <c r="G7" s="110" t="s">
        <v>57</v>
      </c>
      <c r="H7" s="111">
        <f>Segments!D17</f>
        <v>349178</v>
      </c>
      <c r="I7" s="111">
        <f>Segments!E17</f>
        <v>311704</v>
      </c>
      <c r="J7" s="113"/>
      <c r="K7" s="111"/>
      <c r="L7" s="111"/>
      <c r="M7" s="111"/>
      <c r="N7" s="111"/>
    </row>
    <row r="8" spans="2:14" ht="15" customHeight="1" x14ac:dyDescent="0.3">
      <c r="B8" s="18"/>
      <c r="C8" s="18"/>
      <c r="D8" s="18"/>
      <c r="E8" s="18"/>
      <c r="F8" s="18"/>
      <c r="G8" s="18"/>
      <c r="H8" s="18"/>
      <c r="I8" s="115"/>
      <c r="J8" s="115"/>
      <c r="K8" s="111"/>
      <c r="L8" s="18"/>
      <c r="M8" s="18"/>
      <c r="N8" s="18"/>
    </row>
    <row r="9" spans="2:14" ht="15" customHeight="1" x14ac:dyDescent="0.3">
      <c r="B9" s="5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ECB5-D431-4C08-8F76-F28BA2F58F78}">
  <dimension ref="B1:AU17"/>
  <sheetViews>
    <sheetView zoomScaleNormal="100" workbookViewId="0">
      <pane xSplit="3" topLeftCell="D1" activePane="topRight" state="frozen"/>
      <selection pane="topRight" activeCell="C3" sqref="C3"/>
    </sheetView>
  </sheetViews>
  <sheetFormatPr defaultColWidth="8.88671875" defaultRowHeight="15" customHeight="1" outlineLevelCol="1" x14ac:dyDescent="0.3"/>
  <cols>
    <col min="1" max="1" width="8.88671875" style="5"/>
    <col min="2" max="2" width="33" style="5" customWidth="1"/>
    <col min="3" max="3" width="22.33203125" style="12" customWidth="1"/>
    <col min="4" max="4" width="14.6640625" style="12" customWidth="1"/>
    <col min="5" max="5" width="12.44140625" style="12" hidden="1" customWidth="1"/>
    <col min="6" max="6" width="14.6640625" style="12" hidden="1" customWidth="1"/>
    <col min="7" max="7" width="14.6640625" style="12" customWidth="1"/>
    <col min="8" max="8" width="14" style="12" bestFit="1" customWidth="1"/>
    <col min="9" max="9" width="14" style="12" customWidth="1"/>
    <col min="10" max="13" width="14" style="12" hidden="1" customWidth="1"/>
    <col min="14" max="14" width="14" style="12" customWidth="1"/>
    <col min="15" max="18" width="14" style="12" hidden="1" customWidth="1"/>
    <col min="19" max="19" width="12.109375" style="12" customWidth="1"/>
    <col min="20" max="21" width="12.44140625" style="12" customWidth="1"/>
    <col min="22" max="24" width="12.44140625" style="12" hidden="1" customWidth="1" outlineLevel="1"/>
    <col min="25" max="25" width="12.44140625" style="12" customWidth="1" collapsed="1"/>
    <col min="26" max="28" width="12.44140625" style="12" hidden="1" customWidth="1" outlineLevel="1"/>
    <col min="29" max="29" width="12.44140625" style="12" customWidth="1" collapsed="1"/>
    <col min="30" max="30" width="14.6640625" style="12" hidden="1" customWidth="1"/>
    <col min="31" max="31" width="12.88671875" style="12" hidden="1" customWidth="1"/>
    <col min="32" max="33" width="14.6640625" style="65" hidden="1" customWidth="1"/>
    <col min="34" max="34" width="14.6640625" style="65" customWidth="1"/>
    <col min="35" max="35" width="12.33203125" style="65" customWidth="1"/>
    <col min="36" max="36" width="14.6640625" style="65" hidden="1" customWidth="1"/>
    <col min="37" max="37" width="16.6640625" style="65" hidden="1" customWidth="1"/>
    <col min="38" max="38" width="2" style="65" customWidth="1"/>
    <col min="39" max="40" width="14.6640625" style="65" customWidth="1"/>
    <col min="41" max="41" width="14.6640625" style="65" hidden="1" customWidth="1"/>
    <col min="42" max="42" width="17.109375" style="65" hidden="1" customWidth="1"/>
    <col min="43" max="43" width="11.6640625" style="65" customWidth="1"/>
    <col min="44" max="44" width="16.33203125" style="65" bestFit="1" customWidth="1"/>
    <col min="45" max="45" width="15.109375" style="12" customWidth="1"/>
    <col min="46" max="46" width="9.88671875" style="5" customWidth="1"/>
    <col min="47" max="16384" width="8.88671875" style="5"/>
  </cols>
  <sheetData>
    <row r="1" spans="2:47" ht="18" x14ac:dyDescent="0.35">
      <c r="B1" s="114" t="s">
        <v>59</v>
      </c>
      <c r="C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141"/>
      <c r="AG1" s="141"/>
      <c r="AI1" s="141"/>
      <c r="AJ1" s="141"/>
      <c r="AK1" s="141"/>
      <c r="AL1" s="141"/>
      <c r="AR1" s="141"/>
      <c r="AS1" s="141"/>
    </row>
    <row r="2" spans="2:47" ht="14.4" x14ac:dyDescent="0.3">
      <c r="B2" s="59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141"/>
      <c r="AG2" s="141"/>
      <c r="AI2" s="141"/>
      <c r="AJ2" s="141"/>
      <c r="AK2" s="141"/>
      <c r="AL2" s="141"/>
      <c r="AR2" s="141"/>
      <c r="AS2" s="141"/>
    </row>
    <row r="3" spans="2:47" ht="14.4" x14ac:dyDescent="0.3">
      <c r="B3" s="62" t="s">
        <v>60</v>
      </c>
      <c r="C3" s="60" t="s">
        <v>61</v>
      </c>
      <c r="D3" s="54"/>
      <c r="E3" s="54"/>
      <c r="F3" s="54"/>
      <c r="G3" s="54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143"/>
      <c r="AG3" s="143"/>
      <c r="AH3" s="253" t="s">
        <v>62</v>
      </c>
      <c r="AI3" s="254"/>
      <c r="AJ3" s="254"/>
      <c r="AK3" s="254"/>
      <c r="AL3" s="254"/>
      <c r="AM3" s="254"/>
      <c r="AN3" s="254"/>
      <c r="AO3" s="255"/>
      <c r="AP3" s="63"/>
      <c r="AQ3" s="63"/>
      <c r="AR3" s="143"/>
      <c r="AS3" s="143"/>
    </row>
    <row r="4" spans="2:47" ht="63" customHeight="1" x14ac:dyDescent="0.3">
      <c r="B4" s="64" t="s">
        <v>63</v>
      </c>
      <c r="C4" s="58" t="s">
        <v>64</v>
      </c>
      <c r="D4" s="58" t="s">
        <v>65</v>
      </c>
      <c r="E4" s="58" t="s">
        <v>66</v>
      </c>
      <c r="F4" s="58" t="s">
        <v>67</v>
      </c>
      <c r="G4" s="57" t="s">
        <v>68</v>
      </c>
      <c r="H4" s="57" t="s">
        <v>69</v>
      </c>
      <c r="I4" s="58" t="s">
        <v>70</v>
      </c>
      <c r="J4" s="58" t="s">
        <v>71</v>
      </c>
      <c r="K4" s="58" t="s">
        <v>72</v>
      </c>
      <c r="L4" s="58" t="s">
        <v>73</v>
      </c>
      <c r="M4" s="58" t="s">
        <v>74</v>
      </c>
      <c r="N4" s="58" t="s">
        <v>75</v>
      </c>
      <c r="O4" s="58" t="s">
        <v>76</v>
      </c>
      <c r="P4" s="58" t="s">
        <v>77</v>
      </c>
      <c r="Q4" s="58" t="s">
        <v>78</v>
      </c>
      <c r="R4" s="58" t="s">
        <v>79</v>
      </c>
      <c r="S4" s="58" t="s">
        <v>80</v>
      </c>
      <c r="T4" s="58" t="s">
        <v>81</v>
      </c>
      <c r="U4" s="58" t="s">
        <v>82</v>
      </c>
      <c r="V4" s="58" t="s">
        <v>83</v>
      </c>
      <c r="W4" s="58" t="s">
        <v>84</v>
      </c>
      <c r="X4" s="58" t="s">
        <v>85</v>
      </c>
      <c r="Y4" s="58" t="s">
        <v>86</v>
      </c>
      <c r="Z4" s="58" t="s">
        <v>87</v>
      </c>
      <c r="AA4" s="58" t="s">
        <v>88</v>
      </c>
      <c r="AB4" s="58" t="s">
        <v>89</v>
      </c>
      <c r="AC4" s="58" t="s">
        <v>90</v>
      </c>
      <c r="AD4" s="58" t="s">
        <v>91</v>
      </c>
      <c r="AE4" s="58" t="s">
        <v>92</v>
      </c>
      <c r="AF4" s="58" t="s">
        <v>93</v>
      </c>
      <c r="AG4" s="12"/>
      <c r="AH4" s="58" t="s">
        <v>94</v>
      </c>
      <c r="AI4" s="58" t="s">
        <v>95</v>
      </c>
      <c r="AJ4" s="58" t="s">
        <v>96</v>
      </c>
      <c r="AK4" s="58" t="s">
        <v>97</v>
      </c>
      <c r="AL4" s="144"/>
      <c r="AM4" s="58" t="s">
        <v>98</v>
      </c>
      <c r="AN4" s="58" t="s">
        <v>99</v>
      </c>
      <c r="AO4" s="58" t="s">
        <v>100</v>
      </c>
      <c r="AP4" s="58" t="s">
        <v>101</v>
      </c>
      <c r="AQ4" s="58" t="s">
        <v>102</v>
      </c>
      <c r="AR4" s="145" t="s">
        <v>103</v>
      </c>
      <c r="AS4" s="145" t="s">
        <v>104</v>
      </c>
    </row>
    <row r="5" spans="2:47" ht="14.4" x14ac:dyDescent="0.3">
      <c r="B5" s="55" t="s">
        <v>16</v>
      </c>
      <c r="C5" s="146">
        <v>3142587</v>
      </c>
      <c r="D5" s="146">
        <v>2808696</v>
      </c>
      <c r="E5" s="146">
        <v>28936739</v>
      </c>
      <c r="F5" s="146">
        <v>262061218</v>
      </c>
      <c r="G5" s="147">
        <v>1058338197</v>
      </c>
      <c r="H5" s="147">
        <v>1408068526</v>
      </c>
      <c r="I5" s="146">
        <v>341395949</v>
      </c>
      <c r="J5" s="146">
        <v>47479623</v>
      </c>
      <c r="K5" s="146">
        <v>237288277</v>
      </c>
      <c r="L5" s="146">
        <v>55144610</v>
      </c>
      <c r="M5" s="146">
        <v>2622582</v>
      </c>
      <c r="N5" s="146">
        <v>49405655</v>
      </c>
      <c r="O5" s="146">
        <v>15409818</v>
      </c>
      <c r="P5" s="146">
        <v>25873477</v>
      </c>
      <c r="Q5" s="146">
        <v>933056</v>
      </c>
      <c r="R5" s="146">
        <v>2476933</v>
      </c>
      <c r="S5" s="148">
        <f>G5/C5</f>
        <v>336.7729189358958</v>
      </c>
      <c r="T5" s="148">
        <f>H5/C5</f>
        <v>448.06031654811784</v>
      </c>
      <c r="U5" s="149">
        <f>I5/C5</f>
        <v>108.63532147240474</v>
      </c>
      <c r="V5" s="149">
        <f>J5/C5</f>
        <v>15.108451412800981</v>
      </c>
      <c r="W5" s="149">
        <f>K5/C5</f>
        <v>75.507305605222697</v>
      </c>
      <c r="X5" s="149">
        <f>L5/C5</f>
        <v>17.547520561881022</v>
      </c>
      <c r="Y5" s="149">
        <f>N5/C5</f>
        <v>15.721332456348861</v>
      </c>
      <c r="Z5" s="149">
        <f>O5/C5</f>
        <v>4.9035453911061175</v>
      </c>
      <c r="AA5" s="149">
        <f>P5/C5</f>
        <v>8.233177633586596</v>
      </c>
      <c r="AB5" s="149">
        <f>Q5/C5</f>
        <v>0.29690697504953723</v>
      </c>
      <c r="AC5" s="149">
        <f>E5/C5</f>
        <v>9.2079356911996388</v>
      </c>
      <c r="AD5" s="148">
        <f>G5/D5</f>
        <v>376.80767053465382</v>
      </c>
      <c r="AE5" s="148">
        <f>H5/D5</f>
        <v>501.32464531583338</v>
      </c>
      <c r="AF5" s="149">
        <f>F5/C5</f>
        <v>83.390282592017343</v>
      </c>
      <c r="AG5" s="150"/>
      <c r="AH5" s="151">
        <f>(S5-S6)*C5</f>
        <v>-630514.59668301477</v>
      </c>
      <c r="AI5" s="152">
        <f>(S5-S6)/S6</f>
        <v>-5.9540436821059874E-4</v>
      </c>
      <c r="AJ5" s="151">
        <f>(AD5-AD6)*D5</f>
        <v>-1903920.6040498379</v>
      </c>
      <c r="AK5" s="152">
        <f>(AD5-AD6)/AD6</f>
        <v>-1.7957413428852879E-3</v>
      </c>
      <c r="AL5" s="153"/>
      <c r="AM5" s="154">
        <f>(T5-T6)*C5</f>
        <v>-707007.72060669377</v>
      </c>
      <c r="AN5" s="155">
        <f>(T5-T6)/T6</f>
        <v>-5.0185973825047281E-4</v>
      </c>
      <c r="AO5" s="151">
        <f>(AE5-AE6)*D5</f>
        <v>-2401055.1537613263</v>
      </c>
      <c r="AP5" s="152">
        <f>(AE5-AE6)/AE6</f>
        <v>-1.7023090648982787E-3</v>
      </c>
      <c r="AQ5" s="156">
        <f>AC5/AC6-1</f>
        <v>2.2789679615198288E-4</v>
      </c>
      <c r="AR5" s="157">
        <v>49.475650620000003</v>
      </c>
      <c r="AS5" s="157">
        <f>(G5/(C5*14))*7</f>
        <v>168.3864594679479</v>
      </c>
      <c r="AU5" s="158"/>
    </row>
    <row r="6" spans="2:47" ht="14.4" x14ac:dyDescent="0.3">
      <c r="B6" s="56" t="s">
        <v>17</v>
      </c>
      <c r="C6" s="159">
        <v>349178</v>
      </c>
      <c r="D6" s="159">
        <v>311704</v>
      </c>
      <c r="E6" s="159">
        <v>3214476</v>
      </c>
      <c r="F6" s="159">
        <v>29126249</v>
      </c>
      <c r="G6" s="160">
        <v>117663751.8</v>
      </c>
      <c r="H6" s="160">
        <v>156531362</v>
      </c>
      <c r="I6" s="159">
        <v>37820375</v>
      </c>
      <c r="J6" s="159">
        <v>5267521</v>
      </c>
      <c r="K6" s="159">
        <v>26293457</v>
      </c>
      <c r="L6" s="159">
        <v>6095280</v>
      </c>
      <c r="M6" s="159">
        <v>291250</v>
      </c>
      <c r="N6" s="159">
        <v>5481423</v>
      </c>
      <c r="O6" s="159">
        <v>1708336</v>
      </c>
      <c r="P6" s="159">
        <v>2873284</v>
      </c>
      <c r="Q6" s="159">
        <v>102987</v>
      </c>
      <c r="R6" s="159">
        <v>274879</v>
      </c>
      <c r="S6" s="161">
        <f>G6/C6</f>
        <v>336.97355446219404</v>
      </c>
      <c r="T6" s="161">
        <f>H6/C6</f>
        <v>448.28529288786808</v>
      </c>
      <c r="U6" s="162">
        <f>I6/C6</f>
        <v>108.31259414968869</v>
      </c>
      <c r="V6" s="162">
        <f>J6/C6</f>
        <v>15.085489349271718</v>
      </c>
      <c r="W6" s="162">
        <f>K6/C6</f>
        <v>75.301012664028093</v>
      </c>
      <c r="X6" s="162">
        <f>L6/C6</f>
        <v>17.456082571066904</v>
      </c>
      <c r="Y6" s="162">
        <f>N6/C6</f>
        <v>15.698076625675156</v>
      </c>
      <c r="Z6" s="162">
        <f>O6/C6</f>
        <v>4.892450268917286</v>
      </c>
      <c r="AA6" s="162">
        <f>P6/C6</f>
        <v>8.2287085669773017</v>
      </c>
      <c r="AB6" s="162">
        <f>Q6/C6</f>
        <v>0.2949412620497282</v>
      </c>
      <c r="AC6" s="162">
        <f>E6/C6</f>
        <v>9.205837710279571</v>
      </c>
      <c r="AD6" s="161">
        <f t="shared" ref="AD6" si="0">G6/D6</f>
        <v>377.48553691964167</v>
      </c>
      <c r="AE6" s="161">
        <f t="shared" ref="AE6" si="1">H6/D6</f>
        <v>502.17951004799426</v>
      </c>
      <c r="AF6" s="162">
        <f>F6/C6</f>
        <v>83.413757453218707</v>
      </c>
      <c r="AG6" s="163"/>
      <c r="AH6" s="164"/>
      <c r="AI6" s="164"/>
      <c r="AJ6" s="164"/>
      <c r="AK6" s="164"/>
      <c r="AM6" s="164"/>
      <c r="AN6" s="164"/>
      <c r="AO6" s="164"/>
      <c r="AP6" s="164"/>
      <c r="AQ6" s="164"/>
      <c r="AR6" s="165">
        <v>49.500612259999997</v>
      </c>
      <c r="AS6" s="165">
        <f>G6/C6/14*7</f>
        <v>168.48677723109702</v>
      </c>
    </row>
    <row r="7" spans="2:47" ht="14.4" x14ac:dyDescent="0.3"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7"/>
      <c r="AS7" s="167"/>
    </row>
    <row r="8" spans="2:47" s="178" customFormat="1" ht="15.6" x14ac:dyDescent="0.3">
      <c r="B8" s="168" t="s">
        <v>56</v>
      </c>
      <c r="C8" s="169">
        <f>C5</f>
        <v>3142587</v>
      </c>
      <c r="D8" s="169">
        <f>D5</f>
        <v>2808696</v>
      </c>
      <c r="E8" s="169"/>
      <c r="F8" s="169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1"/>
      <c r="T8" s="172"/>
      <c r="U8" s="172"/>
      <c r="V8" s="172"/>
      <c r="W8" s="172"/>
      <c r="X8" s="172"/>
      <c r="Y8" s="172"/>
      <c r="Z8" s="172"/>
      <c r="AA8" s="172"/>
      <c r="AB8" s="172"/>
      <c r="AC8" s="171"/>
      <c r="AD8" s="171"/>
      <c r="AE8" s="172"/>
      <c r="AF8" s="173"/>
      <c r="AG8" s="174"/>
      <c r="AH8" s="175">
        <f>SUMIF(AH5:AH6,"&lt;&gt;#DIV/0!")</f>
        <v>-630514.59668301477</v>
      </c>
      <c r="AI8" s="173"/>
      <c r="AJ8" s="175">
        <f>SUMIF(AJ5:AJ6,"&lt;&gt;#DIV/0!")</f>
        <v>-1903920.6040498379</v>
      </c>
      <c r="AK8" s="176"/>
      <c r="AL8" s="176"/>
      <c r="AM8" s="175">
        <f>SUMIF(AM5:AM6, "&lt;&gt;#DIV/0!")</f>
        <v>-707007.72060669377</v>
      </c>
      <c r="AN8" s="176"/>
      <c r="AO8" s="175">
        <f>SUMIF(AO5:AO6, "&lt;&gt;#DIV/0!")</f>
        <v>-2401055.1537613263</v>
      </c>
      <c r="AP8" s="176"/>
      <c r="AQ8" s="176"/>
      <c r="AR8" s="177"/>
      <c r="AS8" s="177"/>
    </row>
    <row r="9" spans="2:47" ht="14.4" x14ac:dyDescent="0.3"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AR9" s="179"/>
      <c r="AS9" s="180"/>
    </row>
    <row r="10" spans="2:47" ht="14.4" x14ac:dyDescent="0.3">
      <c r="B10" s="20"/>
      <c r="E10" s="182"/>
      <c r="F10" s="183"/>
      <c r="G10" s="183"/>
      <c r="H10" s="183"/>
      <c r="S10" s="183"/>
      <c r="T10" s="184"/>
      <c r="AR10" s="181"/>
      <c r="AS10" s="183"/>
    </row>
    <row r="11" spans="2:47" ht="15" customHeight="1" x14ac:dyDescent="0.3">
      <c r="E11" s="185"/>
      <c r="F11" s="182"/>
      <c r="G11" s="182"/>
      <c r="H11" s="182"/>
      <c r="S11" s="182"/>
      <c r="T11" s="182"/>
      <c r="AR11" s="186"/>
      <c r="AS11" s="182"/>
    </row>
    <row r="14" spans="2:47" ht="15" customHeight="1" x14ac:dyDescent="0.3">
      <c r="C14" s="187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U14" s="184"/>
      <c r="V14" s="184"/>
      <c r="W14" s="184"/>
      <c r="X14" s="184"/>
      <c r="Y14" s="184"/>
      <c r="Z14" s="184"/>
      <c r="AA14" s="184"/>
      <c r="AB14" s="184"/>
    </row>
    <row r="15" spans="2:47" ht="15" customHeight="1" x14ac:dyDescent="0.3"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U15" s="182"/>
      <c r="V15" s="182"/>
      <c r="W15" s="182"/>
      <c r="X15" s="182"/>
      <c r="Y15" s="182"/>
      <c r="Z15" s="182"/>
      <c r="AA15" s="182"/>
      <c r="AB15" s="182"/>
    </row>
    <row r="16" spans="2:47" ht="15" customHeight="1" x14ac:dyDescent="0.3"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U16" s="184"/>
      <c r="V16" s="184"/>
      <c r="W16" s="184"/>
      <c r="X16" s="184"/>
      <c r="Y16" s="184"/>
      <c r="Z16" s="184"/>
      <c r="AA16" s="184"/>
      <c r="AB16" s="184"/>
    </row>
    <row r="17" spans="9:28" ht="15" customHeight="1" x14ac:dyDescent="0.3"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U17" s="182"/>
      <c r="V17" s="182"/>
      <c r="W17" s="182"/>
      <c r="X17" s="182"/>
      <c r="Y17" s="182"/>
      <c r="Z17" s="182"/>
      <c r="AA17" s="182"/>
      <c r="AB17" s="182"/>
    </row>
  </sheetData>
  <mergeCells count="1">
    <mergeCell ref="AH3:A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336D-0AA9-442A-AEE9-892A56D5308B}">
  <dimension ref="A1:AV106"/>
  <sheetViews>
    <sheetView zoomScale="90" zoomScaleNormal="90" workbookViewId="0">
      <pane xSplit="4" topLeftCell="U1" activePane="topRight" state="frozen"/>
      <selection pane="topRight" activeCell="C1" sqref="C1"/>
    </sheetView>
  </sheetViews>
  <sheetFormatPr defaultColWidth="8.88671875" defaultRowHeight="15" customHeight="1" outlineLevelCol="1" x14ac:dyDescent="0.3"/>
  <cols>
    <col min="1" max="1" width="15.109375" style="5" bestFit="1" customWidth="1"/>
    <col min="2" max="2" width="36.33203125" style="5" customWidth="1"/>
    <col min="3" max="3" width="18" style="5" customWidth="1"/>
    <col min="4" max="4" width="14.6640625" style="5" customWidth="1"/>
    <col min="5" max="5" width="11.44140625" style="5" bestFit="1" customWidth="1"/>
    <col min="6" max="7" width="14.6640625" style="5" hidden="1" customWidth="1"/>
    <col min="8" max="8" width="17.6640625" style="5" bestFit="1" customWidth="1"/>
    <col min="9" max="9" width="16.33203125" style="5" bestFit="1" customWidth="1"/>
    <col min="10" max="19" width="16.33203125" style="65" hidden="1" customWidth="1"/>
    <col min="20" max="20" width="9.33203125" style="65" bestFit="1" customWidth="1"/>
    <col min="21" max="22" width="14.6640625" style="65" customWidth="1"/>
    <col min="23" max="25" width="14.6640625" style="65" hidden="1" customWidth="1" outlineLevel="1"/>
    <col min="26" max="26" width="14.6640625" style="65" customWidth="1" collapsed="1"/>
    <col min="27" max="29" width="14.6640625" style="65" hidden="1" customWidth="1" outlineLevel="1"/>
    <col min="30" max="30" width="14.6640625" style="65" customWidth="1" collapsed="1"/>
    <col min="31" max="31" width="12.88671875" style="65" hidden="1" customWidth="1"/>
    <col min="32" max="32" width="14.6640625" style="65" hidden="1" customWidth="1"/>
    <col min="33" max="34" width="14.6640625" style="5" hidden="1" customWidth="1"/>
    <col min="35" max="35" width="15.6640625" style="5" bestFit="1" customWidth="1"/>
    <col min="36" max="36" width="14.6640625" style="5" customWidth="1"/>
    <col min="37" max="37" width="16.6640625" style="5" hidden="1" customWidth="1"/>
    <col min="38" max="38" width="14.6640625" style="5" hidden="1" customWidth="1"/>
    <col min="39" max="39" width="2.109375" style="5" customWidth="1"/>
    <col min="40" max="41" width="14.6640625" style="5" customWidth="1"/>
    <col min="42" max="42" width="17.109375" style="5" hidden="1" customWidth="1"/>
    <col min="43" max="43" width="14.6640625" style="5" hidden="1" customWidth="1"/>
    <col min="44" max="44" width="14.6640625" style="5" customWidth="1"/>
    <col min="45" max="45" width="21.109375" style="5" bestFit="1" customWidth="1"/>
    <col min="46" max="46" width="9.33203125" style="5" bestFit="1" customWidth="1"/>
    <col min="47" max="48" width="14.6640625" style="5" customWidth="1"/>
    <col min="49" max="16384" width="8.88671875" style="5"/>
  </cols>
  <sheetData>
    <row r="1" spans="1:47" ht="18" x14ac:dyDescent="0.35">
      <c r="B1" s="114" t="s">
        <v>105</v>
      </c>
      <c r="C1" s="60" t="s">
        <v>61</v>
      </c>
      <c r="I1" s="60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60"/>
      <c r="AI1" s="60"/>
      <c r="AJ1" s="60"/>
      <c r="AK1" s="60"/>
      <c r="AL1" s="60"/>
      <c r="AS1" s="90"/>
      <c r="AT1" s="90"/>
    </row>
    <row r="2" spans="1:47" ht="18" x14ac:dyDescent="0.35">
      <c r="B2" s="114"/>
      <c r="C2" s="60"/>
      <c r="I2" s="60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60"/>
      <c r="AI2" s="60"/>
      <c r="AJ2" s="60"/>
      <c r="AK2" s="60"/>
      <c r="AL2" s="60"/>
      <c r="AS2" s="90"/>
      <c r="AT2" s="90"/>
    </row>
    <row r="3" spans="1:47" ht="18" x14ac:dyDescent="0.35">
      <c r="B3" s="114"/>
      <c r="C3" s="60"/>
      <c r="I3" s="60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60"/>
      <c r="AI3" s="60"/>
      <c r="AJ3" s="60"/>
      <c r="AK3" s="60"/>
      <c r="AL3" s="60"/>
      <c r="AS3" s="90"/>
      <c r="AT3" s="90"/>
    </row>
    <row r="4" spans="1:47" ht="14.4" x14ac:dyDescent="0.3">
      <c r="A4" s="229" t="s">
        <v>106</v>
      </c>
      <c r="B4" s="59"/>
      <c r="C4" s="20"/>
      <c r="D4" s="61"/>
      <c r="E4" s="61"/>
      <c r="F4" s="61"/>
      <c r="G4" s="61"/>
      <c r="H4" s="60"/>
      <c r="I4" s="60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60"/>
      <c r="AI4" s="60"/>
      <c r="AJ4" s="60"/>
      <c r="AK4" s="60"/>
      <c r="AL4" s="60"/>
      <c r="AS4" s="90"/>
      <c r="AT4" s="90"/>
    </row>
    <row r="5" spans="1:47" ht="14.4" x14ac:dyDescent="0.3">
      <c r="A5" s="230" t="s">
        <v>107</v>
      </c>
      <c r="B5" s="62" t="s">
        <v>60</v>
      </c>
      <c r="C5" s="20"/>
      <c r="D5" s="54"/>
      <c r="E5" s="54"/>
      <c r="F5" s="54"/>
      <c r="G5" s="54"/>
      <c r="H5" s="67"/>
      <c r="I5" s="66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66"/>
      <c r="AI5" s="253" t="s">
        <v>62</v>
      </c>
      <c r="AJ5" s="254"/>
      <c r="AK5" s="254"/>
      <c r="AL5" s="254"/>
      <c r="AM5" s="254"/>
      <c r="AN5" s="254"/>
      <c r="AO5" s="255"/>
      <c r="AP5" s="63"/>
      <c r="AQ5" s="63"/>
      <c r="AS5" s="91"/>
      <c r="AT5" s="91"/>
    </row>
    <row r="6" spans="1:47" ht="63" customHeight="1" x14ac:dyDescent="0.3">
      <c r="A6" s="230" t="s">
        <v>107</v>
      </c>
      <c r="B6" s="64" t="s">
        <v>107</v>
      </c>
      <c r="C6" s="64" t="s">
        <v>63</v>
      </c>
      <c r="D6" s="58" t="s">
        <v>64</v>
      </c>
      <c r="E6" s="58" t="s">
        <v>65</v>
      </c>
      <c r="F6" s="58" t="s">
        <v>66</v>
      </c>
      <c r="G6" s="58" t="s">
        <v>67</v>
      </c>
      <c r="H6" s="57" t="s">
        <v>68</v>
      </c>
      <c r="I6" s="57" t="s">
        <v>69</v>
      </c>
      <c r="J6" s="58" t="s">
        <v>70</v>
      </c>
      <c r="K6" s="58" t="s">
        <v>71</v>
      </c>
      <c r="L6" s="58" t="s">
        <v>72</v>
      </c>
      <c r="M6" s="58" t="s">
        <v>73</v>
      </c>
      <c r="N6" s="58" t="s">
        <v>74</v>
      </c>
      <c r="O6" s="58" t="s">
        <v>75</v>
      </c>
      <c r="P6" s="58" t="s">
        <v>76</v>
      </c>
      <c r="Q6" s="58" t="s">
        <v>77</v>
      </c>
      <c r="R6" s="58" t="s">
        <v>78</v>
      </c>
      <c r="S6" s="58" t="s">
        <v>79</v>
      </c>
      <c r="T6" s="58" t="s">
        <v>80</v>
      </c>
      <c r="U6" s="58" t="s">
        <v>81</v>
      </c>
      <c r="V6" s="58" t="s">
        <v>82</v>
      </c>
      <c r="W6" s="58" t="s">
        <v>83</v>
      </c>
      <c r="X6" s="58" t="s">
        <v>84</v>
      </c>
      <c r="Y6" s="58" t="s">
        <v>85</v>
      </c>
      <c r="Z6" s="58" t="s">
        <v>86</v>
      </c>
      <c r="AA6" s="58" t="s">
        <v>87</v>
      </c>
      <c r="AB6" s="58" t="s">
        <v>88</v>
      </c>
      <c r="AC6" s="58" t="s">
        <v>89</v>
      </c>
      <c r="AD6" s="58" t="s">
        <v>90</v>
      </c>
      <c r="AE6" s="58" t="s">
        <v>91</v>
      </c>
      <c r="AF6" s="58" t="s">
        <v>92</v>
      </c>
      <c r="AG6" s="58" t="s">
        <v>93</v>
      </c>
      <c r="AH6" s="6"/>
      <c r="AI6" s="58" t="s">
        <v>94</v>
      </c>
      <c r="AJ6" s="58" t="s">
        <v>95</v>
      </c>
      <c r="AK6" s="58" t="s">
        <v>96</v>
      </c>
      <c r="AL6" s="58" t="s">
        <v>97</v>
      </c>
      <c r="AM6" s="13"/>
      <c r="AN6" s="58" t="s">
        <v>98</v>
      </c>
      <c r="AO6" s="58" t="s">
        <v>99</v>
      </c>
      <c r="AP6" s="58" t="s">
        <v>100</v>
      </c>
      <c r="AQ6" s="58" t="s">
        <v>101</v>
      </c>
      <c r="AR6" s="88" t="s">
        <v>102</v>
      </c>
      <c r="AS6" s="89" t="s">
        <v>103</v>
      </c>
      <c r="AT6" s="89" t="s">
        <v>104</v>
      </c>
      <c r="AU6" s="6"/>
    </row>
    <row r="7" spans="1:47" ht="14.4" x14ac:dyDescent="0.3">
      <c r="A7" s="230" t="s">
        <v>107</v>
      </c>
      <c r="B7" s="59" t="s">
        <v>21</v>
      </c>
      <c r="C7" s="60" t="s">
        <v>16</v>
      </c>
      <c r="D7" s="82">
        <v>998412</v>
      </c>
      <c r="E7" s="82">
        <v>878962</v>
      </c>
      <c r="F7" s="82">
        <v>8332530</v>
      </c>
      <c r="G7" s="82">
        <v>80927251</v>
      </c>
      <c r="H7" s="83">
        <v>326846517.60000002</v>
      </c>
      <c r="I7" s="83">
        <v>434733068.69999999</v>
      </c>
      <c r="J7" s="146">
        <v>118914670</v>
      </c>
      <c r="K7" s="146">
        <v>17268154</v>
      </c>
      <c r="L7" s="146">
        <v>81990199</v>
      </c>
      <c r="M7" s="146">
        <v>19162451</v>
      </c>
      <c r="N7" s="146">
        <v>838806</v>
      </c>
      <c r="O7" s="146">
        <v>15414983</v>
      </c>
      <c r="P7" s="146">
        <v>4557872</v>
      </c>
      <c r="Q7" s="146">
        <v>8271784</v>
      </c>
      <c r="R7" s="146">
        <v>328129</v>
      </c>
      <c r="S7" s="146">
        <v>782119</v>
      </c>
      <c r="T7" s="200">
        <f>H7/D7</f>
        <v>327.36637540414182</v>
      </c>
      <c r="U7" s="201">
        <f>I7/D7</f>
        <v>435.42452284227352</v>
      </c>
      <c r="V7" s="149">
        <f>J7/D7</f>
        <v>119.10380684527028</v>
      </c>
      <c r="W7" s="149">
        <f>K7/D7</f>
        <v>17.295619443676557</v>
      </c>
      <c r="X7" s="149">
        <f>L7/D7</f>
        <v>82.12060652315877</v>
      </c>
      <c r="Y7" s="149">
        <f>M7/D7</f>
        <v>19.192929371842485</v>
      </c>
      <c r="Z7" s="149">
        <f>O7/D7</f>
        <v>15.439500927472826</v>
      </c>
      <c r="AA7" s="149">
        <f>P7/D7</f>
        <v>4.5651214128035322</v>
      </c>
      <c r="AB7" s="149">
        <f>Q7/D7</f>
        <v>8.2849404854909601</v>
      </c>
      <c r="AC7" s="149">
        <f>R7/D7</f>
        <v>0.32865089762542921</v>
      </c>
      <c r="AD7" s="192">
        <f>F7/D7</f>
        <v>8.3457831035684666</v>
      </c>
      <c r="AE7" s="201">
        <f t="shared" ref="AE7:AE8" si="0">H7/E7</f>
        <v>371.85511728607156</v>
      </c>
      <c r="AF7" s="201">
        <f t="shared" ref="AF7:AF8" si="1">I7/E7</f>
        <v>494.59825191532741</v>
      </c>
      <c r="AG7" s="81">
        <f>G7/D7</f>
        <v>81.05596787698866</v>
      </c>
      <c r="AH7" s="39"/>
      <c r="AI7" s="72">
        <f>(T7-T8)*D7</f>
        <v>-625008.95812504424</v>
      </c>
      <c r="AJ7" s="73">
        <f>(T7-T8)/T8</f>
        <v>-1.9085902359028679E-3</v>
      </c>
      <c r="AK7" s="72">
        <f>(AE7-AE8)*E7</f>
        <v>-844365.11678270157</v>
      </c>
      <c r="AL7" s="73">
        <f>(AE7-AE8)/AE8</f>
        <v>-2.5767122654812187E-3</v>
      </c>
      <c r="AM7" s="26"/>
      <c r="AN7" s="74">
        <f>(U7-U8)*D7</f>
        <v>-714700.63472920575</v>
      </c>
      <c r="AO7" s="75">
        <f>(U7-U8)/U8</f>
        <v>-1.6413004843752329E-3</v>
      </c>
      <c r="AP7" s="74">
        <f>(AF7-AF8)*E7</f>
        <v>-1006384.467461895</v>
      </c>
      <c r="AQ7" s="75">
        <f>(AF7-AF8)/AF8</f>
        <v>-2.3096014376167233E-3</v>
      </c>
      <c r="AR7" s="101">
        <f>AD7/AD8-1</f>
        <v>-1.1529537300054571E-3</v>
      </c>
      <c r="AS7" s="94">
        <v>47.726544930000003</v>
      </c>
      <c r="AT7" s="94">
        <f>(H7/(D7*14))*7</f>
        <v>163.68318770207091</v>
      </c>
    </row>
    <row r="8" spans="1:47" ht="14.4" x14ac:dyDescent="0.3">
      <c r="A8" s="230" t="s">
        <v>107</v>
      </c>
      <c r="B8" s="59"/>
      <c r="C8" s="56" t="s">
        <v>17</v>
      </c>
      <c r="D8" s="76">
        <v>110597</v>
      </c>
      <c r="E8" s="76">
        <v>97300</v>
      </c>
      <c r="F8" s="76">
        <v>924084</v>
      </c>
      <c r="G8" s="76">
        <v>8972117</v>
      </c>
      <c r="H8" s="77">
        <v>36274973.079999998</v>
      </c>
      <c r="I8" s="77">
        <v>48235815.420000002</v>
      </c>
      <c r="J8" s="159">
        <v>13214145</v>
      </c>
      <c r="K8" s="159">
        <v>1918400</v>
      </c>
      <c r="L8" s="159">
        <v>9118490</v>
      </c>
      <c r="M8" s="159">
        <v>2122807</v>
      </c>
      <c r="N8" s="159">
        <v>92867</v>
      </c>
      <c r="O8" s="159">
        <v>1710189</v>
      </c>
      <c r="P8" s="159">
        <v>508118</v>
      </c>
      <c r="Q8" s="159">
        <v>916895</v>
      </c>
      <c r="R8" s="159">
        <v>36292</v>
      </c>
      <c r="S8" s="159">
        <v>86525</v>
      </c>
      <c r="T8" s="202">
        <f>H8/D8</f>
        <v>327.9923784551118</v>
      </c>
      <c r="U8" s="202">
        <f>I8/D8</f>
        <v>436.1403602267693</v>
      </c>
      <c r="V8" s="162">
        <f>J8/D8</f>
        <v>119.48013960595677</v>
      </c>
      <c r="W8" s="162">
        <f>K8/D8</f>
        <v>17.345859290939174</v>
      </c>
      <c r="X8" s="162">
        <f>L8/D8</f>
        <v>82.44789641672017</v>
      </c>
      <c r="Y8" s="162">
        <f>M8/D8</f>
        <v>19.194073980306879</v>
      </c>
      <c r="Z8" s="162">
        <f>O8/D8</f>
        <v>15.463249455229347</v>
      </c>
      <c r="AA8" s="162">
        <f>P8/D8</f>
        <v>4.5943199182617978</v>
      </c>
      <c r="AB8" s="162">
        <f>Q8/D8</f>
        <v>8.2904147490438262</v>
      </c>
      <c r="AC8" s="162">
        <f>R8/D8</f>
        <v>0.32814633308317587</v>
      </c>
      <c r="AD8" s="162">
        <f>F8/D8</f>
        <v>8.355416512201959</v>
      </c>
      <c r="AE8" s="202">
        <f t="shared" si="0"/>
        <v>372.81575621788284</v>
      </c>
      <c r="AF8" s="202">
        <f t="shared" si="1"/>
        <v>495.74322117163416</v>
      </c>
      <c r="AG8" s="79">
        <f>G8/D8</f>
        <v>81.124415671311155</v>
      </c>
      <c r="AI8" s="56"/>
      <c r="AJ8" s="56"/>
      <c r="AK8" s="56"/>
      <c r="AL8" s="56"/>
      <c r="AN8" s="56"/>
      <c r="AO8" s="56"/>
      <c r="AP8" s="56"/>
      <c r="AQ8" s="56"/>
      <c r="AR8" s="102"/>
      <c r="AS8" s="93">
        <v>47.789646089999998</v>
      </c>
      <c r="AT8" s="93">
        <f>H8/D8/14*7</f>
        <v>163.9961892275559</v>
      </c>
    </row>
    <row r="9" spans="1:47" ht="14.4" x14ac:dyDescent="0.3">
      <c r="A9" s="230" t="s">
        <v>107</v>
      </c>
      <c r="B9" s="62"/>
      <c r="C9" s="66"/>
      <c r="D9" s="117"/>
      <c r="E9" s="117"/>
      <c r="F9" s="117"/>
      <c r="G9" s="117"/>
      <c r="H9" s="66"/>
      <c r="I9" s="66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1"/>
      <c r="W9" s="141"/>
      <c r="X9" s="141"/>
      <c r="Y9" s="141"/>
      <c r="Z9" s="141"/>
      <c r="AA9" s="141"/>
      <c r="AB9" s="141"/>
      <c r="AC9" s="141"/>
      <c r="AD9" s="195"/>
      <c r="AE9" s="203"/>
      <c r="AF9" s="143"/>
      <c r="AG9" s="118"/>
      <c r="AH9" s="14"/>
      <c r="AI9" s="119"/>
      <c r="AJ9" s="119"/>
      <c r="AK9" s="119"/>
      <c r="AL9" s="119"/>
      <c r="AM9" s="14"/>
      <c r="AN9" s="62"/>
      <c r="AO9" s="62"/>
      <c r="AP9" s="62"/>
      <c r="AQ9" s="62"/>
      <c r="AR9" s="120"/>
      <c r="AS9" s="121"/>
      <c r="AT9" s="121"/>
    </row>
    <row r="10" spans="1:47" ht="14.4" x14ac:dyDescent="0.3">
      <c r="A10" s="230" t="s">
        <v>107</v>
      </c>
      <c r="B10" s="59" t="s">
        <v>22</v>
      </c>
      <c r="C10" s="60" t="s">
        <v>16</v>
      </c>
      <c r="D10" s="82">
        <v>1021579</v>
      </c>
      <c r="E10" s="82">
        <v>907270</v>
      </c>
      <c r="F10" s="82">
        <v>9542750</v>
      </c>
      <c r="G10" s="82">
        <v>81774953</v>
      </c>
      <c r="H10" s="83">
        <v>334124194</v>
      </c>
      <c r="I10" s="83">
        <v>441064861.69999999</v>
      </c>
      <c r="J10" s="191">
        <v>83171746</v>
      </c>
      <c r="K10" s="191">
        <v>11119054</v>
      </c>
      <c r="L10" s="191">
        <v>58520887</v>
      </c>
      <c r="M10" s="191">
        <v>13135881</v>
      </c>
      <c r="N10" s="191">
        <v>824139</v>
      </c>
      <c r="O10" s="191">
        <v>14411906</v>
      </c>
      <c r="P10" s="191">
        <v>4510803</v>
      </c>
      <c r="Q10" s="191">
        <v>7619195</v>
      </c>
      <c r="R10" s="191">
        <v>233391</v>
      </c>
      <c r="S10" s="191">
        <v>782864</v>
      </c>
      <c r="T10" s="201">
        <f>H10/D10</f>
        <v>327.06642755968949</v>
      </c>
      <c r="U10" s="201">
        <f>I10/D10</f>
        <v>431.74816798309286</v>
      </c>
      <c r="V10" s="149">
        <f>J10/D10</f>
        <v>81.414894002323848</v>
      </c>
      <c r="W10" s="149">
        <f>K10/D10</f>
        <v>10.884184189377425</v>
      </c>
      <c r="X10" s="149">
        <f>L10/D10</f>
        <v>57.284739604083484</v>
      </c>
      <c r="Y10" s="149">
        <f>M10/D10</f>
        <v>12.85840938390472</v>
      </c>
      <c r="Z10" s="149">
        <f>O10/D10</f>
        <v>14.107480674524437</v>
      </c>
      <c r="AA10" s="149">
        <f>P10/D10</f>
        <v>4.4155204834868371</v>
      </c>
      <c r="AB10" s="149">
        <f>Q10/D10</f>
        <v>7.4582533509400646</v>
      </c>
      <c r="AC10" s="149">
        <f>R10/D10</f>
        <v>0.2284610392343617</v>
      </c>
      <c r="AD10" s="192">
        <f>F10/D10</f>
        <v>9.3411767469769842</v>
      </c>
      <c r="AE10" s="201">
        <f t="shared" ref="AE10:AE11" si="2">H10/E10</f>
        <v>368.2742667563129</v>
      </c>
      <c r="AF10" s="201">
        <f t="shared" ref="AF10:AF11" si="3">I10/E10</f>
        <v>486.14509649828608</v>
      </c>
      <c r="AG10" s="81">
        <f>G10/D10</f>
        <v>80.047605716249066</v>
      </c>
      <c r="AH10" s="39"/>
      <c r="AI10" s="72">
        <f>(T10-T11)*D10</f>
        <v>-87409.855513528906</v>
      </c>
      <c r="AJ10" s="73">
        <f>(T10-T11)/T11</f>
        <v>-2.6154045672010227E-4</v>
      </c>
      <c r="AK10" s="72">
        <f>(AE10-AE11)*E10</f>
        <v>-689477.29257792747</v>
      </c>
      <c r="AL10" s="73">
        <f>(AE10-AE11)/AE11</f>
        <v>-2.0592865575534565E-3</v>
      </c>
      <c r="AM10" s="26"/>
      <c r="AN10" s="74">
        <f>(U10-U11)*D10</f>
        <v>-129245.35768559953</v>
      </c>
      <c r="AO10" s="75">
        <f>(U10-U11)/U11</f>
        <v>-2.9294443334144726E-4</v>
      </c>
      <c r="AP10" s="74">
        <f>(AF10-AF11)*E10</f>
        <v>-924037.04720146779</v>
      </c>
      <c r="AQ10" s="75">
        <f>(AF10-AF11)/AF11</f>
        <v>-2.0906340630287572E-3</v>
      </c>
      <c r="AR10" s="101">
        <f>AD10/AD11-1</f>
        <v>-8.9438849040612833E-4</v>
      </c>
      <c r="AS10" s="94">
        <v>48.379668129999999</v>
      </c>
      <c r="AT10" s="94">
        <f>(H10/(D10*14))*7</f>
        <v>163.53321377984474</v>
      </c>
    </row>
    <row r="11" spans="1:47" ht="14.4" x14ac:dyDescent="0.3">
      <c r="A11" s="230" t="s">
        <v>107</v>
      </c>
      <c r="B11" s="59"/>
      <c r="C11" s="56" t="s">
        <v>17</v>
      </c>
      <c r="D11" s="76">
        <v>113850</v>
      </c>
      <c r="E11" s="76">
        <v>100929</v>
      </c>
      <c r="F11" s="76">
        <v>1064445</v>
      </c>
      <c r="G11" s="76">
        <v>9109562</v>
      </c>
      <c r="H11" s="77">
        <v>37246254.18</v>
      </c>
      <c r="I11" s="77">
        <v>49168932.689999998</v>
      </c>
      <c r="J11" s="159">
        <v>9160200</v>
      </c>
      <c r="K11" s="159">
        <v>1236778</v>
      </c>
      <c r="L11" s="159">
        <v>6441937</v>
      </c>
      <c r="M11" s="159">
        <v>1437843</v>
      </c>
      <c r="N11" s="159">
        <v>91758</v>
      </c>
      <c r="O11" s="159">
        <v>1605965</v>
      </c>
      <c r="P11" s="159">
        <v>503484</v>
      </c>
      <c r="Q11" s="159">
        <v>849105</v>
      </c>
      <c r="R11" s="159">
        <v>25877</v>
      </c>
      <c r="S11" s="159">
        <v>87049</v>
      </c>
      <c r="T11" s="202">
        <f>H11/D11</f>
        <v>327.1519910408432</v>
      </c>
      <c r="U11" s="202">
        <f>I11/D11</f>
        <v>431.87468326745716</v>
      </c>
      <c r="V11" s="162">
        <f>J11/D11</f>
        <v>80.458498023715421</v>
      </c>
      <c r="W11" s="162">
        <f>K11/D11</f>
        <v>10.863223539745279</v>
      </c>
      <c r="X11" s="162">
        <f>L11/D11</f>
        <v>56.582670180061484</v>
      </c>
      <c r="Y11" s="162">
        <f>M11/D11</f>
        <v>12.629275362318841</v>
      </c>
      <c r="Z11" s="162">
        <f>O11/D11</f>
        <v>14.105972771190162</v>
      </c>
      <c r="AA11" s="162">
        <f>P11/D11</f>
        <v>4.4223451910408436</v>
      </c>
      <c r="AB11" s="162">
        <f>Q11/D11</f>
        <v>7.4581027667984188</v>
      </c>
      <c r="AC11" s="162">
        <f>R11/D11</f>
        <v>0.22729029424681599</v>
      </c>
      <c r="AD11" s="162">
        <f>F11/D11</f>
        <v>9.3495388669301711</v>
      </c>
      <c r="AE11" s="202">
        <f t="shared" si="2"/>
        <v>369.03421395238234</v>
      </c>
      <c r="AF11" s="202">
        <f t="shared" si="3"/>
        <v>487.1635772671878</v>
      </c>
      <c r="AG11" s="79">
        <f>G11/D11</f>
        <v>80.013719806763291</v>
      </c>
      <c r="AI11" s="56"/>
      <c r="AJ11" s="56"/>
      <c r="AK11" s="56"/>
      <c r="AL11" s="56"/>
      <c r="AN11" s="56"/>
      <c r="AO11" s="56"/>
      <c r="AP11" s="56"/>
      <c r="AQ11" s="56"/>
      <c r="AR11" s="102"/>
      <c r="AS11" s="93">
        <v>48.32618575</v>
      </c>
      <c r="AT11" s="93">
        <f>H11/D11/14*7</f>
        <v>163.5759955204216</v>
      </c>
    </row>
    <row r="12" spans="1:47" ht="14.4" x14ac:dyDescent="0.3">
      <c r="A12" s="230" t="s">
        <v>107</v>
      </c>
      <c r="B12" s="62"/>
      <c r="C12" s="66"/>
      <c r="D12" s="117"/>
      <c r="E12" s="117"/>
      <c r="F12" s="117"/>
      <c r="G12" s="117"/>
      <c r="H12" s="66"/>
      <c r="I12" s="66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1"/>
      <c r="W12" s="141"/>
      <c r="X12" s="141"/>
      <c r="Y12" s="141"/>
      <c r="Z12" s="141"/>
      <c r="AA12" s="141"/>
      <c r="AB12" s="141"/>
      <c r="AC12" s="141"/>
      <c r="AD12" s="195"/>
      <c r="AE12" s="204"/>
      <c r="AF12" s="143"/>
      <c r="AG12" s="118"/>
      <c r="AH12" s="14"/>
      <c r="AI12" s="119"/>
      <c r="AJ12" s="119"/>
      <c r="AK12" s="119"/>
      <c r="AL12" s="119"/>
      <c r="AM12" s="14"/>
      <c r="AN12" s="62"/>
      <c r="AO12" s="62"/>
      <c r="AP12" s="62"/>
      <c r="AQ12" s="62"/>
      <c r="AR12" s="120"/>
      <c r="AS12" s="121"/>
      <c r="AT12" s="121"/>
    </row>
    <row r="13" spans="1:47" ht="14.4" x14ac:dyDescent="0.3">
      <c r="A13" s="230" t="s">
        <v>107</v>
      </c>
      <c r="B13" s="59" t="s">
        <v>108</v>
      </c>
      <c r="C13" s="60" t="s">
        <v>16</v>
      </c>
      <c r="D13" s="82">
        <v>1122596</v>
      </c>
      <c r="E13" s="82">
        <v>1022464</v>
      </c>
      <c r="F13" s="82">
        <v>11061459</v>
      </c>
      <c r="G13" s="82">
        <v>99359014</v>
      </c>
      <c r="H13" s="83">
        <v>397367484.89999998</v>
      </c>
      <c r="I13" s="83">
        <v>532270595.19999999</v>
      </c>
      <c r="J13" s="191">
        <v>139309533</v>
      </c>
      <c r="K13" s="191">
        <v>19092415</v>
      </c>
      <c r="L13" s="191">
        <v>96777191</v>
      </c>
      <c r="M13" s="191">
        <v>22846278</v>
      </c>
      <c r="N13" s="191">
        <v>959637</v>
      </c>
      <c r="O13" s="191">
        <v>19578766</v>
      </c>
      <c r="P13" s="191">
        <v>6341143</v>
      </c>
      <c r="Q13" s="191">
        <v>9982498</v>
      </c>
      <c r="R13" s="191">
        <v>371536</v>
      </c>
      <c r="S13" s="191">
        <v>911950</v>
      </c>
      <c r="T13" s="201">
        <f>H13/D13</f>
        <v>353.97194084069423</v>
      </c>
      <c r="U13" s="201">
        <f>I13/D13</f>
        <v>474.14260802639598</v>
      </c>
      <c r="V13" s="149">
        <f>J13/D13</f>
        <v>124.09587509665097</v>
      </c>
      <c r="W13" s="149">
        <f>K13/D13</f>
        <v>17.007378433559357</v>
      </c>
      <c r="X13" s="149">
        <f>L13/D13</f>
        <v>86.208387523205147</v>
      </c>
      <c r="Y13" s="149">
        <f>M13/D13</f>
        <v>20.351291114523836</v>
      </c>
      <c r="Z13" s="149">
        <f>O13/D13</f>
        <v>17.440616214559824</v>
      </c>
      <c r="AA13" s="149">
        <f>P13/D13</f>
        <v>5.6486420760451663</v>
      </c>
      <c r="AB13" s="149">
        <f>Q13/D13</f>
        <v>8.8923334841741823</v>
      </c>
      <c r="AC13" s="149">
        <f>R13/D13</f>
        <v>0.33096145006752209</v>
      </c>
      <c r="AD13" s="192">
        <f>F13/D13</f>
        <v>9.8534637572198722</v>
      </c>
      <c r="AE13" s="201">
        <f t="shared" ref="AE13:AE14" si="4">H13/E13</f>
        <v>388.63714018293064</v>
      </c>
      <c r="AF13" s="201">
        <f t="shared" ref="AF13:AF14" si="5">I13/E13</f>
        <v>520.57636767651479</v>
      </c>
      <c r="AG13" s="81">
        <f>G13/D13</f>
        <v>88.508255864086451</v>
      </c>
      <c r="AH13" s="39"/>
      <c r="AI13" s="72">
        <f>(T13-T14)*D13</f>
        <v>78748.069524776802</v>
      </c>
      <c r="AJ13" s="73">
        <f>(T13-T14)/T14</f>
        <v>1.9821369755664364E-4</v>
      </c>
      <c r="AK13" s="72">
        <f>(AE13-AE14)*E13</f>
        <v>-377764.45332013385</v>
      </c>
      <c r="AL13" s="73">
        <f>(AE13-AE14)/AE14</f>
        <v>-9.4976484052123223E-4</v>
      </c>
      <c r="AM13" s="26"/>
      <c r="AN13" s="74">
        <f>(U13-U14)*D13</f>
        <v>123012.0784933969</v>
      </c>
      <c r="AO13" s="75">
        <f>(U13-U14)/U14</f>
        <v>2.3116158448343311E-4</v>
      </c>
      <c r="AP13" s="74">
        <f>(AF13-AF14)*E13</f>
        <v>-488462.68324966601</v>
      </c>
      <c r="AQ13" s="75">
        <f>(AF13-AF14)/AF14</f>
        <v>-9.1685476956584956E-4</v>
      </c>
      <c r="AR13" s="101">
        <f>AD13/AD14-1</f>
        <v>2.5167384085869049E-3</v>
      </c>
      <c r="AS13" s="94">
        <v>52.028626750000001</v>
      </c>
      <c r="AT13" s="94">
        <f>(H13/(D13*14))*7</f>
        <v>176.98597042034709</v>
      </c>
    </row>
    <row r="14" spans="1:47" ht="14.4" x14ac:dyDescent="0.3">
      <c r="A14" s="230" t="s">
        <v>107</v>
      </c>
      <c r="B14" s="59"/>
      <c r="C14" s="56" t="s">
        <v>17</v>
      </c>
      <c r="D14" s="76">
        <v>124731</v>
      </c>
      <c r="E14" s="76">
        <v>113475</v>
      </c>
      <c r="F14" s="76">
        <v>1225947</v>
      </c>
      <c r="G14" s="76">
        <v>11044570</v>
      </c>
      <c r="H14" s="77">
        <v>44142524.5</v>
      </c>
      <c r="I14" s="77">
        <v>59126613.840000004</v>
      </c>
      <c r="J14" s="159">
        <v>15446030</v>
      </c>
      <c r="K14" s="159">
        <v>2112343</v>
      </c>
      <c r="L14" s="159">
        <v>10733030</v>
      </c>
      <c r="M14" s="159">
        <v>2534630</v>
      </c>
      <c r="N14" s="159">
        <v>106625</v>
      </c>
      <c r="O14" s="159">
        <v>2165269</v>
      </c>
      <c r="P14" s="159">
        <v>696734</v>
      </c>
      <c r="Q14" s="159">
        <v>1107284</v>
      </c>
      <c r="R14" s="159">
        <v>40818</v>
      </c>
      <c r="S14" s="159">
        <v>101305</v>
      </c>
      <c r="T14" s="202">
        <f>H14/D14</f>
        <v>353.9017926577996</v>
      </c>
      <c r="U14" s="202">
        <f>I14/D14</f>
        <v>474.0330298001299</v>
      </c>
      <c r="V14" s="162">
        <f>J14/D14</f>
        <v>123.83473234400429</v>
      </c>
      <c r="W14" s="162">
        <f>K14/D14</f>
        <v>16.935188525707321</v>
      </c>
      <c r="X14" s="162">
        <f>L14/D14</f>
        <v>86.049418348285514</v>
      </c>
      <c r="Y14" s="162">
        <f>M14/D14</f>
        <v>20.32077029768061</v>
      </c>
      <c r="Z14" s="162">
        <f>O14/D14</f>
        <v>17.359509664798647</v>
      </c>
      <c r="AA14" s="162">
        <f>P14/D14</f>
        <v>5.5858928413946813</v>
      </c>
      <c r="AB14" s="162">
        <f>Q14/D14</f>
        <v>8.8773761133960285</v>
      </c>
      <c r="AC14" s="162">
        <f>R14/D14</f>
        <v>0.32724823820862498</v>
      </c>
      <c r="AD14" s="162">
        <f>F14/D14</f>
        <v>9.8287274214108766</v>
      </c>
      <c r="AE14" s="202">
        <f t="shared" si="4"/>
        <v>389.00660497907029</v>
      </c>
      <c r="AF14" s="202">
        <f t="shared" si="5"/>
        <v>521.05409861202907</v>
      </c>
      <c r="AG14" s="79">
        <f>G14/D14</f>
        <v>88.547113388010999</v>
      </c>
      <c r="AI14" s="56"/>
      <c r="AJ14" s="56"/>
      <c r="AK14" s="56"/>
      <c r="AL14" s="56"/>
      <c r="AN14" s="56"/>
      <c r="AO14" s="56"/>
      <c r="AP14" s="56"/>
      <c r="AQ14" s="56"/>
      <c r="AR14" s="102"/>
      <c r="AS14" s="93">
        <v>52.089673390000002</v>
      </c>
      <c r="AT14" s="93">
        <f>H14/D14/14*7</f>
        <v>176.9508963288998</v>
      </c>
    </row>
    <row r="15" spans="1:47" ht="14.4" x14ac:dyDescent="0.3">
      <c r="A15" s="230" t="s">
        <v>107</v>
      </c>
      <c r="B15" s="62"/>
      <c r="C15" s="66"/>
      <c r="D15" s="117"/>
      <c r="E15" s="117"/>
      <c r="F15" s="117"/>
      <c r="G15" s="117"/>
      <c r="H15" s="66"/>
      <c r="I15" s="66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95"/>
      <c r="AE15" s="204"/>
      <c r="AF15" s="143"/>
      <c r="AG15" s="118"/>
      <c r="AH15" s="14"/>
      <c r="AI15" s="119"/>
      <c r="AJ15" s="119"/>
      <c r="AK15" s="119"/>
      <c r="AL15" s="119"/>
      <c r="AM15" s="14"/>
      <c r="AN15" s="62"/>
      <c r="AO15" s="62"/>
      <c r="AP15" s="62"/>
      <c r="AQ15" s="62"/>
      <c r="AR15" s="120"/>
      <c r="AS15" s="121"/>
      <c r="AT15" s="121"/>
    </row>
    <row r="16" spans="1:47" ht="14.4" x14ac:dyDescent="0.3">
      <c r="A16" s="230" t="s">
        <v>107</v>
      </c>
      <c r="B16" s="129" t="s">
        <v>56</v>
      </c>
      <c r="C16" s="130" t="s">
        <v>16</v>
      </c>
      <c r="D16" s="131">
        <v>3142587</v>
      </c>
      <c r="E16" s="131">
        <v>2808696</v>
      </c>
      <c r="F16" s="131">
        <v>28936739</v>
      </c>
      <c r="G16" s="131">
        <v>262061218</v>
      </c>
      <c r="H16" s="245">
        <v>1058338197</v>
      </c>
      <c r="I16" s="132">
        <v>1408068526</v>
      </c>
      <c r="J16" s="131">
        <v>341395949</v>
      </c>
      <c r="K16" s="131">
        <v>47479623</v>
      </c>
      <c r="L16" s="131">
        <v>237288277</v>
      </c>
      <c r="M16" s="131">
        <v>55144610</v>
      </c>
      <c r="N16" s="131">
        <v>2622582</v>
      </c>
      <c r="O16" s="131">
        <v>49405655</v>
      </c>
      <c r="P16" s="131">
        <v>15409818</v>
      </c>
      <c r="Q16" s="131">
        <v>25873477</v>
      </c>
      <c r="R16" s="131">
        <v>933056</v>
      </c>
      <c r="S16" s="131">
        <v>2476933</v>
      </c>
      <c r="T16" s="205">
        <f>H16/D16</f>
        <v>336.7729189358958</v>
      </c>
      <c r="U16" s="205">
        <f>I16/D16</f>
        <v>448.06031654811784</v>
      </c>
      <c r="V16" s="193">
        <f>J16/D16</f>
        <v>108.63532147240474</v>
      </c>
      <c r="W16" s="193">
        <f>K16/D16</f>
        <v>15.108451412800981</v>
      </c>
      <c r="X16" s="193">
        <f>L16/D16</f>
        <v>75.507305605222697</v>
      </c>
      <c r="Y16" s="193">
        <f>M16/D16</f>
        <v>17.547520561881022</v>
      </c>
      <c r="Z16" s="193">
        <f>O16/D16</f>
        <v>15.721332456348861</v>
      </c>
      <c r="AA16" s="193">
        <f>P16/D16</f>
        <v>4.9035453911061175</v>
      </c>
      <c r="AB16" s="193">
        <f>Q16/D16</f>
        <v>8.233177633586596</v>
      </c>
      <c r="AC16" s="193">
        <f>R16/D16</f>
        <v>0.29690697504953723</v>
      </c>
      <c r="AD16" s="193">
        <f>F16/D16</f>
        <v>9.2079356911996388</v>
      </c>
      <c r="AE16" s="205">
        <f t="shared" ref="AE16:AE17" si="6">H16/E16</f>
        <v>376.80767053465382</v>
      </c>
      <c r="AF16" s="205">
        <f t="shared" ref="AF16:AF17" si="7">I16/E16</f>
        <v>501.32464531583338</v>
      </c>
      <c r="AG16" s="134">
        <f>G16/D16</f>
        <v>83.390282592017343</v>
      </c>
      <c r="AH16" s="135"/>
      <c r="AI16" s="136">
        <f>(T16-T17)*D16</f>
        <v>-630514.59668301477</v>
      </c>
      <c r="AJ16" s="137">
        <f>(T16-T17)/T17</f>
        <v>-5.9540436821059874E-4</v>
      </c>
      <c r="AK16" s="136">
        <f>(AE16-AE17)*E16</f>
        <v>-1903920.6040498379</v>
      </c>
      <c r="AL16" s="137">
        <f>(AE16-AE17)/AE17</f>
        <v>-1.7957413428852879E-3</v>
      </c>
      <c r="AM16" s="135"/>
      <c r="AN16" s="136">
        <f>(U16-U17)*D16</f>
        <v>-707007.72060669377</v>
      </c>
      <c r="AO16" s="137">
        <f>(U16-U17)/U17</f>
        <v>-5.0185973825047281E-4</v>
      </c>
      <c r="AP16" s="136">
        <f>(AF16-AF17)*E16</f>
        <v>-2401055.1537613263</v>
      </c>
      <c r="AQ16" s="137">
        <f>(AF16-AF17)/AF17</f>
        <v>-1.7023090648982787E-3</v>
      </c>
      <c r="AR16" s="138">
        <f>AD16/AD17-1</f>
        <v>2.2789679615198288E-4</v>
      </c>
      <c r="AS16" s="139">
        <v>49.475650620000003</v>
      </c>
      <c r="AT16" s="139">
        <f>(H16/(D16*14))*7</f>
        <v>168.3864594679479</v>
      </c>
      <c r="AU16" s="29"/>
    </row>
    <row r="17" spans="1:48" ht="14.4" x14ac:dyDescent="0.3">
      <c r="A17" s="230" t="s">
        <v>107</v>
      </c>
      <c r="B17" s="86"/>
      <c r="C17" s="28" t="s">
        <v>17</v>
      </c>
      <c r="D17" s="30">
        <v>349178</v>
      </c>
      <c r="E17" s="30">
        <v>311704</v>
      </c>
      <c r="F17" s="30">
        <v>3214476</v>
      </c>
      <c r="G17" s="30">
        <v>29126249</v>
      </c>
      <c r="H17" s="31">
        <v>117663751.8</v>
      </c>
      <c r="I17" s="31">
        <v>156531362</v>
      </c>
      <c r="J17" s="30">
        <v>37820375</v>
      </c>
      <c r="K17" s="30">
        <v>5267521</v>
      </c>
      <c r="L17" s="30">
        <v>26293457</v>
      </c>
      <c r="M17" s="30">
        <v>6095280</v>
      </c>
      <c r="N17" s="30">
        <v>291250</v>
      </c>
      <c r="O17" s="30">
        <v>5481423</v>
      </c>
      <c r="P17" s="30">
        <v>1708336</v>
      </c>
      <c r="Q17" s="30">
        <v>2873284</v>
      </c>
      <c r="R17" s="30">
        <v>102987</v>
      </c>
      <c r="S17" s="30">
        <v>274879</v>
      </c>
      <c r="T17" s="206">
        <f>H17/D17</f>
        <v>336.97355446219404</v>
      </c>
      <c r="U17" s="206">
        <f>I17/D17</f>
        <v>448.28529288786808</v>
      </c>
      <c r="V17" s="194">
        <f>J17/D17</f>
        <v>108.31259414968869</v>
      </c>
      <c r="W17" s="194">
        <f>K17/D17</f>
        <v>15.085489349271718</v>
      </c>
      <c r="X17" s="194">
        <f>L17/D17</f>
        <v>75.301012664028093</v>
      </c>
      <c r="Y17" s="194">
        <f>M17/D17</f>
        <v>17.456082571066904</v>
      </c>
      <c r="Z17" s="194">
        <f>O17/D17</f>
        <v>15.698076625675156</v>
      </c>
      <c r="AA17" s="194">
        <f>P17/D17</f>
        <v>4.892450268917286</v>
      </c>
      <c r="AB17" s="194">
        <f>Q17/D17</f>
        <v>8.2287085669773017</v>
      </c>
      <c r="AC17" s="194">
        <f>R17/D17</f>
        <v>0.2949412620497282</v>
      </c>
      <c r="AD17" s="194">
        <f>F17/D17</f>
        <v>9.205837710279571</v>
      </c>
      <c r="AE17" s="206">
        <f t="shared" si="6"/>
        <v>377.48553691964167</v>
      </c>
      <c r="AF17" s="206">
        <f t="shared" si="7"/>
        <v>502.17951004799426</v>
      </c>
      <c r="AG17" s="123">
        <f>G17/D17</f>
        <v>83.413757453218707</v>
      </c>
      <c r="AH17" s="124"/>
      <c r="AI17" s="125"/>
      <c r="AJ17" s="125"/>
      <c r="AK17" s="125"/>
      <c r="AL17" s="125"/>
      <c r="AM17" s="124"/>
      <c r="AN17" s="125"/>
      <c r="AO17" s="125"/>
      <c r="AP17" s="125"/>
      <c r="AQ17" s="125"/>
      <c r="AR17" s="126"/>
      <c r="AS17" s="97">
        <v>49.500612259999997</v>
      </c>
      <c r="AT17" s="97">
        <f>H17/D17/14*7</f>
        <v>168.48677723109702</v>
      </c>
      <c r="AU17" s="29"/>
    </row>
    <row r="18" spans="1:48" ht="15" customHeight="1" x14ac:dyDescent="0.3">
      <c r="A18" s="230" t="s">
        <v>107</v>
      </c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AI18" s="10"/>
      <c r="AJ18" s="34"/>
      <c r="AS18" s="98"/>
      <c r="AT18" s="98"/>
    </row>
    <row r="19" spans="1:48" ht="14.4" x14ac:dyDescent="0.3">
      <c r="A19" s="230" t="s">
        <v>107</v>
      </c>
      <c r="B19" s="87" t="s">
        <v>56</v>
      </c>
      <c r="C19" s="1"/>
      <c r="D19" s="2">
        <f>SUM(D16)</f>
        <v>3142587</v>
      </c>
      <c r="E19" s="2">
        <f>SUM(E16)</f>
        <v>2808696</v>
      </c>
      <c r="F19" s="2"/>
      <c r="G19" s="2"/>
      <c r="H19" s="3"/>
      <c r="I19" s="3"/>
      <c r="J19" s="198"/>
      <c r="K19" s="198"/>
      <c r="L19" s="198"/>
      <c r="M19" s="198"/>
      <c r="N19" s="198"/>
      <c r="O19" s="198"/>
      <c r="P19" s="198"/>
      <c r="Q19" s="198"/>
      <c r="R19" s="198"/>
      <c r="S19" s="198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9"/>
      <c r="AE19" s="208"/>
      <c r="AF19" s="207"/>
      <c r="AG19" s="32"/>
      <c r="AH19" s="38"/>
      <c r="AI19" s="3">
        <f>SUMIF(AI7:AI15,"&lt;&gt;#DIV/0!")</f>
        <v>-633670.74411379639</v>
      </c>
      <c r="AJ19" s="32"/>
      <c r="AK19" s="3" t="e">
        <f>SUMIF(#REF!,"&lt;&gt;#DIV/0!")</f>
        <v>#REF!</v>
      </c>
      <c r="AL19" s="1"/>
      <c r="AM19" s="1"/>
      <c r="AN19" s="3">
        <f>SUMIF(AN7:AN15, "&lt;&gt;#DIV/0!")</f>
        <v>-720933.91392140847</v>
      </c>
      <c r="AO19" s="1"/>
      <c r="AP19" s="3" t="e">
        <f>SUMIF(#REF!, "&lt;&gt;#DIV/0!")</f>
        <v>#REF!</v>
      </c>
      <c r="AQ19" s="1"/>
      <c r="AR19" s="105"/>
      <c r="AS19" s="99"/>
      <c r="AT19" s="99"/>
      <c r="AU19" s="11"/>
    </row>
    <row r="20" spans="1:48" ht="15" customHeight="1" x14ac:dyDescent="0.3">
      <c r="A20" s="230" t="s">
        <v>107</v>
      </c>
    </row>
    <row r="21" spans="1:48" ht="14.4" x14ac:dyDescent="0.3">
      <c r="A21" s="230" t="s">
        <v>107</v>
      </c>
    </row>
    <row r="22" spans="1:48" ht="15" hidden="1" customHeight="1" x14ac:dyDescent="0.3">
      <c r="A22" s="230" t="s">
        <v>109</v>
      </c>
      <c r="B22" s="62" t="s">
        <v>60</v>
      </c>
      <c r="C22" s="20"/>
      <c r="D22" s="54"/>
      <c r="E22" s="54"/>
      <c r="F22" s="54"/>
      <c r="G22" s="54"/>
      <c r="H22" s="67"/>
      <c r="I22" s="66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66"/>
      <c r="AI22" s="253" t="s">
        <v>62</v>
      </c>
      <c r="AJ22" s="254"/>
      <c r="AK22" s="254"/>
      <c r="AL22" s="254"/>
      <c r="AM22" s="254"/>
      <c r="AN22" s="254"/>
      <c r="AO22" s="255"/>
      <c r="AP22" s="63"/>
      <c r="AQ22" s="63"/>
      <c r="AS22" s="91"/>
      <c r="AT22" s="91"/>
    </row>
    <row r="23" spans="1:48" ht="43.2" hidden="1" x14ac:dyDescent="0.3">
      <c r="A23" s="230" t="s">
        <v>109</v>
      </c>
      <c r="B23" s="64" t="s">
        <v>109</v>
      </c>
      <c r="C23" s="64" t="s">
        <v>63</v>
      </c>
      <c r="D23" s="58" t="s">
        <v>64</v>
      </c>
      <c r="E23" s="58" t="s">
        <v>65</v>
      </c>
      <c r="F23" s="58" t="s">
        <v>66</v>
      </c>
      <c r="G23" s="58" t="s">
        <v>67</v>
      </c>
      <c r="H23" s="57" t="s">
        <v>68</v>
      </c>
      <c r="I23" s="57" t="s">
        <v>69</v>
      </c>
      <c r="J23" s="58" t="s">
        <v>70</v>
      </c>
      <c r="K23" s="58" t="s">
        <v>71</v>
      </c>
      <c r="L23" s="58" t="s">
        <v>72</v>
      </c>
      <c r="M23" s="58" t="s">
        <v>73</v>
      </c>
      <c r="N23" s="58" t="s">
        <v>74</v>
      </c>
      <c r="O23" s="58" t="s">
        <v>75</v>
      </c>
      <c r="P23" s="58" t="s">
        <v>76</v>
      </c>
      <c r="Q23" s="58" t="s">
        <v>77</v>
      </c>
      <c r="R23" s="58" t="s">
        <v>78</v>
      </c>
      <c r="S23" s="58" t="s">
        <v>79</v>
      </c>
      <c r="T23" s="58" t="s">
        <v>80</v>
      </c>
      <c r="U23" s="58" t="s">
        <v>81</v>
      </c>
      <c r="V23" s="58" t="s">
        <v>82</v>
      </c>
      <c r="W23" s="58" t="s">
        <v>83</v>
      </c>
      <c r="X23" s="58" t="s">
        <v>84</v>
      </c>
      <c r="Y23" s="58" t="s">
        <v>85</v>
      </c>
      <c r="Z23" s="58" t="s">
        <v>86</v>
      </c>
      <c r="AA23" s="58" t="s">
        <v>87</v>
      </c>
      <c r="AB23" s="58" t="s">
        <v>88</v>
      </c>
      <c r="AC23" s="58" t="s">
        <v>89</v>
      </c>
      <c r="AD23" s="58" t="s">
        <v>90</v>
      </c>
      <c r="AE23" s="58" t="s">
        <v>91</v>
      </c>
      <c r="AF23" s="58" t="s">
        <v>92</v>
      </c>
      <c r="AG23" s="58" t="s">
        <v>93</v>
      </c>
      <c r="AH23" s="6"/>
      <c r="AI23" s="58" t="s">
        <v>94</v>
      </c>
      <c r="AJ23" s="58" t="s">
        <v>95</v>
      </c>
      <c r="AK23" s="58" t="s">
        <v>96</v>
      </c>
      <c r="AL23" s="58" t="s">
        <v>97</v>
      </c>
      <c r="AM23" s="13"/>
      <c r="AN23" s="58" t="s">
        <v>98</v>
      </c>
      <c r="AO23" s="58" t="s">
        <v>99</v>
      </c>
      <c r="AP23" s="58" t="s">
        <v>100</v>
      </c>
      <c r="AQ23" s="58" t="s">
        <v>101</v>
      </c>
      <c r="AR23" s="88" t="s">
        <v>102</v>
      </c>
      <c r="AS23" s="89" t="s">
        <v>103</v>
      </c>
      <c r="AT23" s="89" t="s">
        <v>104</v>
      </c>
      <c r="AU23" s="6"/>
    </row>
    <row r="24" spans="1:48" ht="15" hidden="1" customHeight="1" x14ac:dyDescent="0.3">
      <c r="A24" s="230" t="s">
        <v>109</v>
      </c>
      <c r="B24" s="106" t="s">
        <v>110</v>
      </c>
      <c r="C24" s="5" t="s">
        <v>16</v>
      </c>
      <c r="D24" s="68">
        <v>216829</v>
      </c>
      <c r="E24" s="68">
        <v>215391</v>
      </c>
      <c r="F24" s="68">
        <v>5557770</v>
      </c>
      <c r="G24" s="68">
        <v>60543695</v>
      </c>
      <c r="H24" s="69">
        <v>270842670.89999998</v>
      </c>
      <c r="I24" s="69">
        <v>339931426.19999999</v>
      </c>
      <c r="J24" s="146">
        <v>65999925</v>
      </c>
      <c r="K24" s="146">
        <v>8987021</v>
      </c>
      <c r="L24" s="146">
        <v>43776023</v>
      </c>
      <c r="M24" s="146">
        <v>12930976</v>
      </c>
      <c r="N24" s="146">
        <v>207239</v>
      </c>
      <c r="O24" s="146">
        <v>10389090</v>
      </c>
      <c r="P24" s="146">
        <v>4474776</v>
      </c>
      <c r="Q24" s="146">
        <v>4258124</v>
      </c>
      <c r="R24" s="146">
        <v>254286</v>
      </c>
      <c r="S24" s="146">
        <v>209967</v>
      </c>
      <c r="T24" s="200">
        <f>H24/D24</f>
        <v>1249.1072268930816</v>
      </c>
      <c r="U24" s="200">
        <f>I24/D24</f>
        <v>1567.7396759658532</v>
      </c>
      <c r="V24" s="149">
        <f>J24/D24</f>
        <v>304.3869823685946</v>
      </c>
      <c r="W24" s="149">
        <f>K24/D24</f>
        <v>41.447504715697626</v>
      </c>
      <c r="X24" s="149">
        <f>L24/D24</f>
        <v>201.89191943882045</v>
      </c>
      <c r="Y24" s="149">
        <f>M24/D24</f>
        <v>59.636746007222278</v>
      </c>
      <c r="Z24" s="149">
        <f>O24/D24</f>
        <v>47.913747699800304</v>
      </c>
      <c r="AA24" s="149">
        <f>P24/D24</f>
        <v>20.637350169949592</v>
      </c>
      <c r="AB24" s="149">
        <f>Q24/D24</f>
        <v>19.638166481420843</v>
      </c>
      <c r="AC24" s="149">
        <f>R24/D24</f>
        <v>1.1727490326478469</v>
      </c>
      <c r="AD24" s="149">
        <f>F24/D24</f>
        <v>25.632041839421849</v>
      </c>
      <c r="AE24" s="200">
        <f>H24/E24</f>
        <v>1257.4465548699804</v>
      </c>
      <c r="AF24" s="200">
        <f>I24/E24</f>
        <v>1578.206267671351</v>
      </c>
      <c r="AG24" s="71">
        <f>G24/D24</f>
        <v>279.2232358217766</v>
      </c>
      <c r="AH24" s="127"/>
      <c r="AI24" s="72">
        <f>(T24-T25)*D24</f>
        <v>14302.873436095324</v>
      </c>
      <c r="AJ24" s="73">
        <f>(T24-T25)/T25</f>
        <v>5.2811577828111578E-5</v>
      </c>
      <c r="AK24" s="72">
        <f>(AE24-AE25)*E24</f>
        <v>26078.186106828289</v>
      </c>
      <c r="AL24" s="73">
        <f>(AE24-AE25)/AE25</f>
        <v>9.6294639281496483E-5</v>
      </c>
      <c r="AM24" s="128"/>
      <c r="AN24" s="74">
        <f>(U24-U25)*D24</f>
        <v>132568.85173208851</v>
      </c>
      <c r="AO24" s="75">
        <f>(U24-U25)/U25</f>
        <v>3.9013919224635757E-4</v>
      </c>
      <c r="AP24" s="74">
        <f>(AF24-AF25)*E24</f>
        <v>147342.92366407762</v>
      </c>
      <c r="AQ24" s="75">
        <f>(AF24-AF25)/AF25</f>
        <v>4.3363692096268138E-4</v>
      </c>
      <c r="AR24" s="101">
        <f>AD24/AD25-1</f>
        <v>5.4019457290344075E-3</v>
      </c>
      <c r="AS24" s="92">
        <v>187.1572271</v>
      </c>
      <c r="AT24" s="94">
        <f>(H24/(D24*14))*7</f>
        <v>624.55361344654079</v>
      </c>
      <c r="AU24" s="18"/>
      <c r="AV24" s="18"/>
    </row>
    <row r="25" spans="1:48" ht="15" hidden="1" customHeight="1" x14ac:dyDescent="0.3">
      <c r="A25" s="230" t="s">
        <v>109</v>
      </c>
      <c r="B25" s="107"/>
      <c r="C25" s="56" t="s">
        <v>17</v>
      </c>
      <c r="D25" s="76">
        <v>24132</v>
      </c>
      <c r="E25" s="76">
        <v>23973</v>
      </c>
      <c r="F25" s="76">
        <v>615229</v>
      </c>
      <c r="G25" s="76">
        <v>6739831</v>
      </c>
      <c r="H25" s="77">
        <v>30141863.760000002</v>
      </c>
      <c r="I25" s="77">
        <v>37817939.600000001</v>
      </c>
      <c r="J25" s="159">
        <v>7220875</v>
      </c>
      <c r="K25" s="159">
        <v>992703</v>
      </c>
      <c r="L25" s="159">
        <v>4787318</v>
      </c>
      <c r="M25" s="159">
        <v>1407287</v>
      </c>
      <c r="N25" s="159">
        <v>23126</v>
      </c>
      <c r="O25" s="159">
        <v>1148752</v>
      </c>
      <c r="P25" s="159">
        <v>491330</v>
      </c>
      <c r="Q25" s="159">
        <v>472997</v>
      </c>
      <c r="R25" s="159">
        <v>27655</v>
      </c>
      <c r="S25" s="159">
        <v>23415</v>
      </c>
      <c r="T25" s="202">
        <f>H25/D25</f>
        <v>1249.0412630532073</v>
      </c>
      <c r="U25" s="202">
        <f>I25/D25</f>
        <v>1567.1282778054037</v>
      </c>
      <c r="V25" s="162">
        <f>J25/D25</f>
        <v>299.22405934029507</v>
      </c>
      <c r="W25" s="162">
        <f>K25/D25</f>
        <v>41.136374937841872</v>
      </c>
      <c r="X25" s="162">
        <f>L25/D25</f>
        <v>198.38049063484169</v>
      </c>
      <c r="Y25" s="162">
        <f>M25/D25</f>
        <v>58.316219128128623</v>
      </c>
      <c r="Z25" s="162">
        <f>O25/D25</f>
        <v>47.602850986242331</v>
      </c>
      <c r="AA25" s="162">
        <f>P25/D25</f>
        <v>20.360102768108735</v>
      </c>
      <c r="AB25" s="162">
        <f>Q25/D25</f>
        <v>19.600406099784518</v>
      </c>
      <c r="AC25" s="162">
        <f>R25/D25</f>
        <v>1.145988728659042</v>
      </c>
      <c r="AD25" s="162">
        <f>F25/D25</f>
        <v>25.494322890767446</v>
      </c>
      <c r="AE25" s="202">
        <f t="shared" ref="AE25:AE31" si="8">H25/E25</f>
        <v>1257.3254811663121</v>
      </c>
      <c r="AF25" s="202">
        <f t="shared" ref="AF25:AF31" si="9">I25/E25</f>
        <v>1577.5221958036125</v>
      </c>
      <c r="AG25" s="79">
        <f>G25/D25</f>
        <v>279.29019559091665</v>
      </c>
      <c r="AH25" s="8"/>
      <c r="AI25" s="56" t="s">
        <v>111</v>
      </c>
      <c r="AJ25" s="239">
        <v>3.2000000000000001E-2</v>
      </c>
      <c r="AK25" s="56"/>
      <c r="AL25" s="56"/>
      <c r="AN25" s="56"/>
      <c r="AO25" s="56"/>
      <c r="AP25" s="56"/>
      <c r="AQ25" s="56"/>
      <c r="AR25" s="102"/>
      <c r="AS25" s="93">
        <v>187.71230130000001</v>
      </c>
      <c r="AT25" s="93">
        <f>H25/D25/14*7</f>
        <v>624.52063152660367</v>
      </c>
    </row>
    <row r="26" spans="1:48" ht="15" hidden="1" customHeight="1" x14ac:dyDescent="0.3">
      <c r="A26" s="230" t="s">
        <v>109</v>
      </c>
      <c r="B26" s="107"/>
      <c r="D26" s="9"/>
      <c r="E26" s="9"/>
      <c r="F26" s="9"/>
      <c r="G26" s="9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V26" s="141"/>
      <c r="W26" s="141"/>
      <c r="X26" s="141"/>
      <c r="Y26" s="141"/>
      <c r="Z26" s="141"/>
      <c r="AA26" s="141"/>
      <c r="AB26" s="141"/>
      <c r="AC26" s="141"/>
      <c r="AD26" s="196"/>
      <c r="AE26" s="203"/>
      <c r="AG26" s="85"/>
      <c r="AR26" s="9"/>
      <c r="AS26" s="95"/>
      <c r="AT26" s="95"/>
    </row>
    <row r="27" spans="1:48" ht="15" hidden="1" customHeight="1" x14ac:dyDescent="0.3">
      <c r="A27" s="230" t="s">
        <v>109</v>
      </c>
      <c r="B27" s="106" t="s">
        <v>112</v>
      </c>
      <c r="C27" s="5" t="s">
        <v>16</v>
      </c>
      <c r="D27" s="68">
        <v>314207</v>
      </c>
      <c r="E27" s="68">
        <v>310371</v>
      </c>
      <c r="F27" s="68">
        <v>4840706</v>
      </c>
      <c r="G27" s="68">
        <v>49159703</v>
      </c>
      <c r="H27" s="69">
        <v>192590227.80000001</v>
      </c>
      <c r="I27" s="69">
        <v>253332574.40000001</v>
      </c>
      <c r="J27" s="146">
        <v>65944308</v>
      </c>
      <c r="K27" s="146">
        <v>9327622</v>
      </c>
      <c r="L27" s="146">
        <v>45419283</v>
      </c>
      <c r="M27" s="146">
        <v>10894077</v>
      </c>
      <c r="N27" s="146">
        <v>297323</v>
      </c>
      <c r="O27" s="146">
        <v>9732685</v>
      </c>
      <c r="P27" s="146">
        <v>3212185</v>
      </c>
      <c r="Q27" s="146">
        <v>4903994</v>
      </c>
      <c r="R27" s="146">
        <v>204046</v>
      </c>
      <c r="S27" s="146">
        <v>299987</v>
      </c>
      <c r="T27" s="200">
        <f>H27/D27</f>
        <v>612.94060221446375</v>
      </c>
      <c r="U27" s="200">
        <f>I27/D27</f>
        <v>806.26012278529765</v>
      </c>
      <c r="V27" s="149">
        <f>J27/D27</f>
        <v>209.87536242031527</v>
      </c>
      <c r="W27" s="149">
        <f>K27/D27</f>
        <v>29.686232324550375</v>
      </c>
      <c r="X27" s="149">
        <f>L27/D27</f>
        <v>144.55210418609389</v>
      </c>
      <c r="Y27" s="149">
        <f>M27/D27</f>
        <v>34.671655946557522</v>
      </c>
      <c r="Z27" s="149">
        <f>O27/D27</f>
        <v>30.975392018637397</v>
      </c>
      <c r="AA27" s="149">
        <f>P27/D27</f>
        <v>10.223149070517207</v>
      </c>
      <c r="AB27" s="149">
        <f>Q27/D27</f>
        <v>15.607526248619541</v>
      </c>
      <c r="AC27" s="149">
        <f>R27/D27</f>
        <v>0.64939991788852569</v>
      </c>
      <c r="AD27" s="149">
        <f>F27/D27</f>
        <v>15.406104892634474</v>
      </c>
      <c r="AE27" s="200">
        <f>H27/E27</f>
        <v>620.51618160201826</v>
      </c>
      <c r="AF27" s="200">
        <f>I27/E27</f>
        <v>816.2250158681062</v>
      </c>
      <c r="AG27" s="71">
        <f>G27/D27</f>
        <v>156.45642204024736</v>
      </c>
      <c r="AH27" s="127"/>
      <c r="AI27" s="72">
        <f>(T27-T28)*D27</f>
        <v>114065.60939791292</v>
      </c>
      <c r="AJ27" s="73">
        <f>(T27-T28)/T28</f>
        <v>5.9262200627710937E-4</v>
      </c>
      <c r="AK27" s="72">
        <f>(AE27-AE28)*E27</f>
        <v>3552.3490837316317</v>
      </c>
      <c r="AL27" s="73">
        <f>(AE27-AE28)/AE28</f>
        <v>1.8445456184412941E-5</v>
      </c>
      <c r="AM27" s="128"/>
      <c r="AN27" s="74">
        <f>(U27-U28)*D27</f>
        <v>170948.97153620175</v>
      </c>
      <c r="AO27" s="75">
        <f>(U27-U28)/U28</f>
        <v>6.7525625673669489E-4</v>
      </c>
      <c r="AP27" s="74">
        <f>(AF27-AF28)*E27</f>
        <v>25592.184004039053</v>
      </c>
      <c r="AQ27" s="75">
        <f>(AF27-AF28)/AF28</f>
        <v>1.0103228809625346E-4</v>
      </c>
      <c r="AR27" s="101">
        <f>AD27/AD28-1</f>
        <v>3.4300637807966883E-3</v>
      </c>
      <c r="AS27" s="92">
        <v>90.272039190000001</v>
      </c>
      <c r="AT27" s="94">
        <f>(H27/(D27*14))*7</f>
        <v>306.47030110723188</v>
      </c>
      <c r="AU27" s="18"/>
      <c r="AV27" s="18"/>
    </row>
    <row r="28" spans="1:48" ht="15" hidden="1" customHeight="1" x14ac:dyDescent="0.3">
      <c r="A28" s="230" t="s">
        <v>109</v>
      </c>
      <c r="B28" s="107"/>
      <c r="C28" s="56" t="s">
        <v>17</v>
      </c>
      <c r="D28" s="76">
        <v>34911</v>
      </c>
      <c r="E28" s="76">
        <v>34465</v>
      </c>
      <c r="F28" s="76">
        <v>536004</v>
      </c>
      <c r="G28" s="76">
        <v>5453391</v>
      </c>
      <c r="H28" s="77">
        <v>21385695.73</v>
      </c>
      <c r="I28" s="77">
        <v>28128353.300000001</v>
      </c>
      <c r="J28" s="159">
        <v>7280314</v>
      </c>
      <c r="K28" s="159">
        <v>1033131</v>
      </c>
      <c r="L28" s="159">
        <v>5005127</v>
      </c>
      <c r="M28" s="159">
        <v>1208316</v>
      </c>
      <c r="N28" s="159">
        <v>33011</v>
      </c>
      <c r="O28" s="159">
        <v>1080801</v>
      </c>
      <c r="P28" s="159">
        <v>359004</v>
      </c>
      <c r="Q28" s="159">
        <v>544670</v>
      </c>
      <c r="R28" s="159">
        <v>22665</v>
      </c>
      <c r="S28" s="159">
        <v>33299</v>
      </c>
      <c r="T28" s="202">
        <f>H28/D28</f>
        <v>612.57757526281114</v>
      </c>
      <c r="U28" s="202">
        <f>I28/D28</f>
        <v>805.71605797599614</v>
      </c>
      <c r="V28" s="162">
        <f>J28/D28</f>
        <v>208.5392569677179</v>
      </c>
      <c r="W28" s="162">
        <f>K28/D28</f>
        <v>29.593280054996992</v>
      </c>
      <c r="X28" s="162">
        <f>L28/D28</f>
        <v>143.36819340608977</v>
      </c>
      <c r="Y28" s="162">
        <f>M28/D28</f>
        <v>34.611325943112483</v>
      </c>
      <c r="Z28" s="162">
        <f>O28/D28</f>
        <v>30.958752255736016</v>
      </c>
      <c r="AA28" s="162">
        <f>P28/D28</f>
        <v>10.283406376213801</v>
      </c>
      <c r="AB28" s="162">
        <f>Q28/D28</f>
        <v>15.601672825184039</v>
      </c>
      <c r="AC28" s="162">
        <f>R28/D28</f>
        <v>0.6492223081550228</v>
      </c>
      <c r="AD28" s="162">
        <f>F28/D28</f>
        <v>15.353441608662026</v>
      </c>
      <c r="AE28" s="202">
        <f t="shared" ref="AE28" si="10">H28/E28</f>
        <v>620.50473610909614</v>
      </c>
      <c r="AF28" s="202">
        <f t="shared" ref="AF28" si="11">I28/E28</f>
        <v>816.14255911794578</v>
      </c>
      <c r="AG28" s="79">
        <f>G28/D28</f>
        <v>156.20838704133368</v>
      </c>
      <c r="AH28" s="8"/>
      <c r="AI28" s="56" t="s">
        <v>111</v>
      </c>
      <c r="AJ28" s="239">
        <v>0.40400000000000003</v>
      </c>
      <c r="AK28" s="56"/>
      <c r="AL28" s="56"/>
      <c r="AN28" s="56"/>
      <c r="AO28" s="56"/>
      <c r="AP28" s="56"/>
      <c r="AQ28" s="56"/>
      <c r="AR28" s="102"/>
      <c r="AS28" s="93">
        <v>90.221768659999995</v>
      </c>
      <c r="AT28" s="93">
        <f>H28/D28/14*7</f>
        <v>306.28878763140557</v>
      </c>
    </row>
    <row r="29" spans="1:48" ht="15" hidden="1" customHeight="1" x14ac:dyDescent="0.3">
      <c r="A29" s="230" t="s">
        <v>109</v>
      </c>
      <c r="B29" s="65"/>
      <c r="D29" s="9"/>
      <c r="E29" s="9"/>
      <c r="F29" s="9"/>
      <c r="G29" s="9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V29" s="141"/>
      <c r="W29" s="141"/>
      <c r="X29" s="141"/>
      <c r="Y29" s="141"/>
      <c r="Z29" s="141"/>
      <c r="AA29" s="141"/>
      <c r="AB29" s="141"/>
      <c r="AC29" s="141"/>
      <c r="AD29" s="196"/>
      <c r="AE29" s="203"/>
      <c r="AG29" s="85"/>
      <c r="AR29" s="9"/>
      <c r="AS29" s="95"/>
      <c r="AT29" s="95"/>
    </row>
    <row r="30" spans="1:48" ht="15" hidden="1" customHeight="1" x14ac:dyDescent="0.3">
      <c r="A30" s="230" t="s">
        <v>109</v>
      </c>
      <c r="B30" s="107" t="s">
        <v>113</v>
      </c>
      <c r="C30" s="5" t="s">
        <v>16</v>
      </c>
      <c r="D30" s="82">
        <v>1542103</v>
      </c>
      <c r="E30" s="82">
        <v>1482753</v>
      </c>
      <c r="F30" s="82">
        <v>14720987</v>
      </c>
      <c r="G30" s="82">
        <v>125467990</v>
      </c>
      <c r="H30" s="83">
        <v>491744404.5</v>
      </c>
      <c r="I30" s="83">
        <v>667620935.60000002</v>
      </c>
      <c r="J30" s="146">
        <v>164941116</v>
      </c>
      <c r="K30" s="146">
        <v>23542180</v>
      </c>
      <c r="L30" s="146">
        <v>115918880</v>
      </c>
      <c r="M30" s="146">
        <v>24734286</v>
      </c>
      <c r="N30" s="146">
        <v>1372522</v>
      </c>
      <c r="O30" s="146">
        <v>24443768</v>
      </c>
      <c r="P30" s="146">
        <v>6743591</v>
      </c>
      <c r="Q30" s="146">
        <v>13473393</v>
      </c>
      <c r="R30" s="146">
        <v>401932</v>
      </c>
      <c r="S30" s="146">
        <v>1349588</v>
      </c>
      <c r="T30" s="201">
        <f>H30/D30</f>
        <v>318.87909205805317</v>
      </c>
      <c r="U30" s="201">
        <f>I30/D30</f>
        <v>432.92888711065348</v>
      </c>
      <c r="V30" s="149">
        <f>J30/D30</f>
        <v>106.95855983679429</v>
      </c>
      <c r="W30" s="149">
        <f>K30/D30</f>
        <v>15.26628247270124</v>
      </c>
      <c r="X30" s="149">
        <f>L30/D30</f>
        <v>75.169349907237063</v>
      </c>
      <c r="Y30" s="149">
        <f>M30/D30</f>
        <v>16.039321627673377</v>
      </c>
      <c r="Z30" s="149">
        <f>O30/D30</f>
        <v>15.850930839250037</v>
      </c>
      <c r="AA30" s="149">
        <f>P30/D30</f>
        <v>4.3729835166652293</v>
      </c>
      <c r="AB30" s="149">
        <f>Q30/D30</f>
        <v>8.7370253478528994</v>
      </c>
      <c r="AC30" s="149">
        <f>R30/D30</f>
        <v>0.26063888080108788</v>
      </c>
      <c r="AD30" s="192">
        <f>F30/D30</f>
        <v>9.5460465351536179</v>
      </c>
      <c r="AE30" s="201">
        <f t="shared" si="8"/>
        <v>331.64283228562005</v>
      </c>
      <c r="AF30" s="201">
        <f t="shared" si="9"/>
        <v>450.2576866140214</v>
      </c>
      <c r="AG30" s="81">
        <f>G30/D30</f>
        <v>81.361614626260376</v>
      </c>
      <c r="AH30" s="39"/>
      <c r="AI30" s="72">
        <f>(T30-T31)*D30</f>
        <v>-456788.9111032426</v>
      </c>
      <c r="AJ30" s="73">
        <f>(T30-T31)/T31</f>
        <v>-9.2805323761520613E-4</v>
      </c>
      <c r="AK30" s="72">
        <f>(AE30-AE31)*E30</f>
        <v>-743976.12645426148</v>
      </c>
      <c r="AL30" s="73">
        <f>(AE30-AE31)/AE31</f>
        <v>-1.510647064419896E-3</v>
      </c>
      <c r="AM30" s="26"/>
      <c r="AN30" s="74">
        <f>(U30-U31)*D30</f>
        <v>-665582.56316983886</v>
      </c>
      <c r="AO30" s="75">
        <f>(U30-U31)/U31</f>
        <v>-9.9595389863503005E-4</v>
      </c>
      <c r="AP30" s="74">
        <f>(AF30-AF31)*E30</f>
        <v>-1055511.2077507321</v>
      </c>
      <c r="AQ30" s="75">
        <f>(AF30-AF31)/AF31</f>
        <v>-1.5785081301872127E-3</v>
      </c>
      <c r="AR30" s="101">
        <f>AD30/AD31-1</f>
        <v>-2.5580681901140601E-3</v>
      </c>
      <c r="AS30" s="94">
        <v>46.85634846</v>
      </c>
      <c r="AT30" s="94">
        <f>(H30/(D30*14))*7</f>
        <v>159.43954602902659</v>
      </c>
    </row>
    <row r="31" spans="1:48" ht="15" hidden="1" customHeight="1" x14ac:dyDescent="0.3">
      <c r="A31" s="230" t="s">
        <v>109</v>
      </c>
      <c r="B31" s="107"/>
      <c r="C31" s="56" t="s">
        <v>17</v>
      </c>
      <c r="D31" s="76">
        <v>171434</v>
      </c>
      <c r="E31" s="76">
        <v>164740</v>
      </c>
      <c r="F31" s="76">
        <v>1640714</v>
      </c>
      <c r="G31" s="76">
        <v>13950962</v>
      </c>
      <c r="H31" s="77">
        <v>54717499.020000003</v>
      </c>
      <c r="I31" s="77">
        <v>74292722.959999993</v>
      </c>
      <c r="J31" s="159">
        <v>18342661</v>
      </c>
      <c r="K31" s="159">
        <v>2618859</v>
      </c>
      <c r="L31" s="159">
        <v>12889819</v>
      </c>
      <c r="M31" s="159">
        <v>2750925</v>
      </c>
      <c r="N31" s="159">
        <v>152587</v>
      </c>
      <c r="O31" s="159">
        <v>2716153</v>
      </c>
      <c r="P31" s="159">
        <v>748537</v>
      </c>
      <c r="Q31" s="159">
        <v>1498025</v>
      </c>
      <c r="R31" s="159">
        <v>44650</v>
      </c>
      <c r="S31" s="159">
        <v>149943</v>
      </c>
      <c r="T31" s="202">
        <f>H31/D31</f>
        <v>319.17530373204852</v>
      </c>
      <c r="U31" s="202">
        <f>I31/D31</f>
        <v>433.36049418435078</v>
      </c>
      <c r="V31" s="162">
        <f>J31/D31</f>
        <v>106.99546764352462</v>
      </c>
      <c r="W31" s="162">
        <f>K31/D31</f>
        <v>15.276193753864462</v>
      </c>
      <c r="X31" s="162">
        <f>L31/D31</f>
        <v>75.188229872720697</v>
      </c>
      <c r="Y31" s="162">
        <f>M31/D31</f>
        <v>16.046554359111962</v>
      </c>
      <c r="Z31" s="162">
        <f>O31/D31</f>
        <v>15.843724115403012</v>
      </c>
      <c r="AA31" s="162">
        <f>P31/D31</f>
        <v>4.3663275662937338</v>
      </c>
      <c r="AB31" s="162">
        <f>Q31/D31</f>
        <v>8.7382024569221972</v>
      </c>
      <c r="AC31" s="162">
        <f>R31/D31</f>
        <v>0.26045008574728468</v>
      </c>
      <c r="AD31" s="162">
        <f>F31/D31</f>
        <v>9.5705285999276697</v>
      </c>
      <c r="AE31" s="202">
        <f t="shared" si="8"/>
        <v>332.14458552871196</v>
      </c>
      <c r="AF31" s="202">
        <f t="shared" si="9"/>
        <v>450.96954570838892</v>
      </c>
      <c r="AG31" s="79">
        <f>G31/D31</f>
        <v>81.378034695567976</v>
      </c>
      <c r="AI31" s="56" t="s">
        <v>111</v>
      </c>
      <c r="AJ31" s="239">
        <v>0.62809999999999999</v>
      </c>
      <c r="AK31" s="56"/>
      <c r="AL31" s="56"/>
      <c r="AN31" s="56"/>
      <c r="AO31" s="56"/>
      <c r="AP31" s="56"/>
      <c r="AQ31" s="56"/>
      <c r="AR31" s="102"/>
      <c r="AS31" s="93">
        <v>46.789619430000002</v>
      </c>
      <c r="AT31" s="93">
        <f>H31/D31/14*7</f>
        <v>159.58765186602426</v>
      </c>
    </row>
    <row r="32" spans="1:48" ht="15" hidden="1" customHeight="1" x14ac:dyDescent="0.3">
      <c r="A32" s="230" t="s">
        <v>109</v>
      </c>
      <c r="B32" s="65"/>
      <c r="D32" s="9"/>
      <c r="E32" s="9"/>
      <c r="F32" s="9"/>
      <c r="G32" s="9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V32" s="141"/>
      <c r="W32" s="141"/>
      <c r="X32" s="141"/>
      <c r="Y32" s="141"/>
      <c r="Z32" s="141"/>
      <c r="AA32" s="141"/>
      <c r="AB32" s="141"/>
      <c r="AC32" s="141"/>
      <c r="AD32" s="196"/>
      <c r="AE32" s="203"/>
      <c r="AG32" s="85"/>
      <c r="AR32" s="9"/>
      <c r="AS32" s="95"/>
      <c r="AT32" s="95"/>
    </row>
    <row r="33" spans="1:47" ht="15" hidden="1" customHeight="1" x14ac:dyDescent="0.3">
      <c r="A33" s="230" t="s">
        <v>109</v>
      </c>
      <c r="B33" s="107" t="s">
        <v>114</v>
      </c>
      <c r="C33" s="5" t="s">
        <v>16</v>
      </c>
      <c r="D33" s="82">
        <v>1007946</v>
      </c>
      <c r="E33" s="82">
        <v>775312</v>
      </c>
      <c r="F33" s="82">
        <v>3745959</v>
      </c>
      <c r="G33" s="82">
        <v>26254475</v>
      </c>
      <c r="H33" s="83">
        <v>100624872.40000001</v>
      </c>
      <c r="I33" s="83">
        <v>143678370.09999999</v>
      </c>
      <c r="J33" s="146">
        <v>41972147</v>
      </c>
      <c r="K33" s="146">
        <v>5385530</v>
      </c>
      <c r="L33" s="146">
        <v>30344309</v>
      </c>
      <c r="M33" s="146">
        <v>6117278</v>
      </c>
      <c r="N33" s="146">
        <v>711405</v>
      </c>
      <c r="O33" s="146">
        <v>4738532</v>
      </c>
      <c r="P33" s="146">
        <v>957378</v>
      </c>
      <c r="Q33" s="146">
        <v>3170469</v>
      </c>
      <c r="R33" s="146">
        <v>70675</v>
      </c>
      <c r="S33" s="146">
        <v>599794</v>
      </c>
      <c r="T33" s="201">
        <f>H33/D33</f>
        <v>99.83161042357429</v>
      </c>
      <c r="U33" s="201">
        <f>I33/D33</f>
        <v>142.54570195228712</v>
      </c>
      <c r="V33" s="149">
        <f>J33/D33</f>
        <v>41.641265504302808</v>
      </c>
      <c r="W33" s="149">
        <f>K33/D33</f>
        <v>5.3430739345163332</v>
      </c>
      <c r="X33" s="149">
        <f>L33/D33</f>
        <v>30.105093923682418</v>
      </c>
      <c r="Y33" s="149">
        <f>M33/D33</f>
        <v>6.0690533024586637</v>
      </c>
      <c r="Z33" s="149">
        <f>O33/D33</f>
        <v>4.7011764519130983</v>
      </c>
      <c r="AA33" s="149">
        <f>P33/D33</f>
        <v>0.94983064568935238</v>
      </c>
      <c r="AB33" s="149">
        <f>Q33/D33</f>
        <v>3.1454750552112909</v>
      </c>
      <c r="AC33" s="149">
        <f>R33/D33</f>
        <v>7.011784361463809E-2</v>
      </c>
      <c r="AD33" s="192">
        <f>F33/D33</f>
        <v>3.7164282610377937</v>
      </c>
      <c r="AE33" s="201">
        <f t="shared" ref="AE33:AE34" si="12">H33/E33</f>
        <v>129.78629558164971</v>
      </c>
      <c r="AF33" s="201">
        <f t="shared" ref="AF33:AF34" si="13">I33/E33</f>
        <v>185.31684031718842</v>
      </c>
      <c r="AG33" s="81">
        <f>G33/D33</f>
        <v>26.047501552662542</v>
      </c>
      <c r="AH33" s="39"/>
      <c r="AI33" s="72">
        <f>(T33-T34)*D33</f>
        <v>235315.86710784544</v>
      </c>
      <c r="AJ33" s="73">
        <f>(T33-T34)/T34</f>
        <v>2.3440273593672597E-3</v>
      </c>
      <c r="AK33" s="72">
        <f>(AE33-AE34)*E33</f>
        <v>-81669.339194715809</v>
      </c>
      <c r="AL33" s="73">
        <f>(AE33-AE34)/AE34</f>
        <v>-8.1096359565418705E-4</v>
      </c>
      <c r="AM33" s="26"/>
      <c r="AN33" s="74">
        <f>(U33-U34)*D33</f>
        <v>330845.50878382294</v>
      </c>
      <c r="AO33" s="75">
        <f>(U33-U34)/U34</f>
        <v>2.307995968031498E-3</v>
      </c>
      <c r="AP33" s="74">
        <f>(AF33-AF34)*E33</f>
        <v>-121781.6989140074</v>
      </c>
      <c r="AQ33" s="75">
        <f>(AF33-AF34)/AF34</f>
        <v>-8.4688157411894418E-4</v>
      </c>
      <c r="AR33" s="101">
        <f>AD33/AD34-1</f>
        <v>2.5749325742672191E-3</v>
      </c>
      <c r="AS33" s="94">
        <v>14.00213847</v>
      </c>
      <c r="AT33" s="94">
        <f>(H33/(D33*14))*7</f>
        <v>49.915805211787145</v>
      </c>
    </row>
    <row r="34" spans="1:47" ht="15" hidden="1" customHeight="1" x14ac:dyDescent="0.3">
      <c r="A34" s="230" t="s">
        <v>109</v>
      </c>
      <c r="B34" s="107"/>
      <c r="C34" s="56" t="s">
        <v>17</v>
      </c>
      <c r="D34" s="76">
        <v>111778</v>
      </c>
      <c r="E34" s="76">
        <v>85709</v>
      </c>
      <c r="F34" s="76">
        <v>414348</v>
      </c>
      <c r="G34" s="76">
        <v>2910191</v>
      </c>
      <c r="H34" s="77">
        <v>11132881.970000001</v>
      </c>
      <c r="I34" s="77">
        <v>15896783.76</v>
      </c>
      <c r="J34" s="159">
        <v>4685424</v>
      </c>
      <c r="K34" s="159">
        <v>595654</v>
      </c>
      <c r="L34" s="159">
        <v>3400773</v>
      </c>
      <c r="M34" s="159">
        <v>675604</v>
      </c>
      <c r="N34" s="159">
        <v>78663</v>
      </c>
      <c r="O34" s="159">
        <v>524153</v>
      </c>
      <c r="P34" s="159">
        <v>106923</v>
      </c>
      <c r="Q34" s="159">
        <v>349968</v>
      </c>
      <c r="R34" s="159">
        <v>7765</v>
      </c>
      <c r="S34" s="159">
        <v>66221</v>
      </c>
      <c r="T34" s="202">
        <f>H34/D34</f>
        <v>99.59814963588542</v>
      </c>
      <c r="U34" s="202">
        <f>I34/D34</f>
        <v>142.21746461736657</v>
      </c>
      <c r="V34" s="162">
        <f>J34/D34</f>
        <v>41.9172287927857</v>
      </c>
      <c r="W34" s="162">
        <f>K34/D34</f>
        <v>5.3289019306124636</v>
      </c>
      <c r="X34" s="162">
        <f>L34/D34</f>
        <v>30.424350050993933</v>
      </c>
      <c r="Y34" s="162">
        <f>M34/D34</f>
        <v>6.044158957934477</v>
      </c>
      <c r="Z34" s="162">
        <f>O34/D34</f>
        <v>4.6892322281665448</v>
      </c>
      <c r="AA34" s="162">
        <f>P34/D34</f>
        <v>0.95656569271234049</v>
      </c>
      <c r="AB34" s="162">
        <f>Q34/D34</f>
        <v>3.1309202168584158</v>
      </c>
      <c r="AC34" s="162">
        <f>R34/D34</f>
        <v>6.9468052747410039E-2</v>
      </c>
      <c r="AD34" s="162">
        <f>F34/D34</f>
        <v>3.7068832865143411</v>
      </c>
      <c r="AE34" s="202">
        <f t="shared" si="12"/>
        <v>129.89163296736632</v>
      </c>
      <c r="AF34" s="202">
        <f t="shared" si="13"/>
        <v>185.47391475807675</v>
      </c>
      <c r="AG34" s="79">
        <f>G34/D34</f>
        <v>26.035454203868383</v>
      </c>
      <c r="AI34" s="56" t="s">
        <v>111</v>
      </c>
      <c r="AJ34" s="239">
        <v>0.99150000000000005</v>
      </c>
      <c r="AK34" s="56"/>
      <c r="AL34" s="56"/>
      <c r="AN34" s="56"/>
      <c r="AO34" s="56"/>
      <c r="AP34" s="56"/>
      <c r="AQ34" s="56"/>
      <c r="AR34" s="102"/>
      <c r="AS34" s="93">
        <v>14.005375000000001</v>
      </c>
      <c r="AT34" s="93">
        <f>H34/D34/14*7</f>
        <v>49.79907481794271</v>
      </c>
    </row>
    <row r="35" spans="1:47" ht="15" hidden="1" customHeight="1" x14ac:dyDescent="0.3">
      <c r="A35" s="230" t="s">
        <v>109</v>
      </c>
      <c r="B35" s="65"/>
      <c r="D35" s="9"/>
      <c r="E35" s="9"/>
      <c r="F35" s="9"/>
      <c r="G35" s="9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V35" s="141"/>
      <c r="W35" s="141"/>
      <c r="X35" s="141"/>
      <c r="Y35" s="141"/>
      <c r="Z35" s="141"/>
      <c r="AA35" s="141"/>
      <c r="AB35" s="141"/>
      <c r="AC35" s="141"/>
      <c r="AD35" s="196"/>
      <c r="AE35" s="203"/>
      <c r="AG35" s="85"/>
      <c r="AR35" s="9"/>
      <c r="AS35" s="95"/>
      <c r="AT35" s="95"/>
    </row>
    <row r="36" spans="1:47" ht="15" hidden="1" customHeight="1" x14ac:dyDescent="0.3">
      <c r="A36" s="230" t="s">
        <v>109</v>
      </c>
      <c r="B36" s="107" t="s">
        <v>115</v>
      </c>
      <c r="C36" s="5" t="s">
        <v>16</v>
      </c>
      <c r="D36" s="82">
        <v>61502</v>
      </c>
      <c r="E36" s="82">
        <v>24869</v>
      </c>
      <c r="F36" s="82">
        <v>71317</v>
      </c>
      <c r="G36" s="82">
        <v>635355</v>
      </c>
      <c r="H36" s="83">
        <v>2536020.9700000002</v>
      </c>
      <c r="I36" s="83">
        <v>3505219.29</v>
      </c>
      <c r="J36" s="146">
        <v>2538453</v>
      </c>
      <c r="K36" s="146">
        <v>237270</v>
      </c>
      <c r="L36" s="146">
        <v>1829782</v>
      </c>
      <c r="M36" s="146">
        <v>467993</v>
      </c>
      <c r="N36" s="146">
        <v>34093</v>
      </c>
      <c r="O36" s="146">
        <v>101580</v>
      </c>
      <c r="P36" s="146">
        <v>21888</v>
      </c>
      <c r="Q36" s="146">
        <v>67497</v>
      </c>
      <c r="R36" s="146">
        <v>2117</v>
      </c>
      <c r="S36" s="146">
        <v>17597</v>
      </c>
      <c r="T36" s="201">
        <f>H36/D36</f>
        <v>41.234772365126339</v>
      </c>
      <c r="U36" s="201">
        <f>I36/D36</f>
        <v>56.993582159929758</v>
      </c>
      <c r="V36" s="149">
        <f>J36/D36</f>
        <v>41.274316282397322</v>
      </c>
      <c r="W36" s="149">
        <f>K36/D36</f>
        <v>3.8579233195668432</v>
      </c>
      <c r="X36" s="149">
        <f>L36/D36</f>
        <v>29.751585314298723</v>
      </c>
      <c r="Y36" s="149">
        <f>M36/D36</f>
        <v>7.6093948164287344</v>
      </c>
      <c r="Z36" s="149">
        <f>O36/D36</f>
        <v>1.6516536047608208</v>
      </c>
      <c r="AA36" s="149">
        <f>P36/D36</f>
        <v>0.35589086533771258</v>
      </c>
      <c r="AB36" s="149">
        <f>Q36/D36</f>
        <v>1.0974765048291113</v>
      </c>
      <c r="AC36" s="149">
        <f>R36/D36</f>
        <v>3.4421644824558548E-2</v>
      </c>
      <c r="AD36" s="192">
        <f>F36/D36</f>
        <v>1.1595883060713472</v>
      </c>
      <c r="AE36" s="201">
        <f t="shared" ref="AE36:AE37" si="14">H36/E36</f>
        <v>101.97518878925571</v>
      </c>
      <c r="AF36" s="201">
        <f t="shared" ref="AF36:AF37" si="15">I36/E36</f>
        <v>140.94733563874703</v>
      </c>
      <c r="AG36" s="81">
        <f>G36/D36</f>
        <v>10.330639653994991</v>
      </c>
      <c r="AH36" s="39"/>
      <c r="AI36" s="72">
        <f>(T36-T37)*D36</f>
        <v>-3046.6802325584313</v>
      </c>
      <c r="AJ36" s="73">
        <f>(T36-T37)/T37</f>
        <v>-1.1999208576736345E-3</v>
      </c>
      <c r="AK36" s="72">
        <f>(AE36-AE37)*E36</f>
        <v>12825.825406460734</v>
      </c>
      <c r="AL36" s="73">
        <f>(AE36-AE37)/AE37</f>
        <v>5.0831682337145745E-3</v>
      </c>
      <c r="AM36" s="26"/>
      <c r="AN36" s="74">
        <f>(U36-U37)*D36</f>
        <v>-8846.0602325582622</v>
      </c>
      <c r="AO36" s="75">
        <f>(U36-U37)/U37</f>
        <v>-2.5173294605841173E-3</v>
      </c>
      <c r="AP36" s="74">
        <f>(AF36-AF37)*E36</f>
        <v>13121.460830671087</v>
      </c>
      <c r="AQ36" s="75">
        <f>(AF36-AF37)/AF37</f>
        <v>3.7574722910303777E-3</v>
      </c>
      <c r="AR36" s="101">
        <f>AD36/AD37-1</f>
        <v>-1.8722669241909684E-2</v>
      </c>
      <c r="AS36" s="94">
        <v>2.692602409</v>
      </c>
      <c r="AT36" s="94">
        <f>(H36/(D36*14))*7</f>
        <v>20.61738618256317</v>
      </c>
    </row>
    <row r="37" spans="1:47" ht="15" hidden="1" customHeight="1" x14ac:dyDescent="0.3">
      <c r="A37" s="230" t="s">
        <v>109</v>
      </c>
      <c r="B37" s="107"/>
      <c r="C37" s="56" t="s">
        <v>17</v>
      </c>
      <c r="D37" s="76">
        <v>6923</v>
      </c>
      <c r="E37" s="76">
        <v>2817</v>
      </c>
      <c r="F37" s="76">
        <v>8181</v>
      </c>
      <c r="G37" s="76">
        <v>71874</v>
      </c>
      <c r="H37" s="77">
        <v>285811.28000000003</v>
      </c>
      <c r="I37" s="77">
        <v>395562.33</v>
      </c>
      <c r="J37" s="159">
        <v>291101</v>
      </c>
      <c r="K37" s="159">
        <v>27174</v>
      </c>
      <c r="L37" s="159">
        <v>210420</v>
      </c>
      <c r="M37" s="159">
        <v>53148</v>
      </c>
      <c r="N37" s="159">
        <v>3863</v>
      </c>
      <c r="O37" s="159">
        <v>11564</v>
      </c>
      <c r="P37" s="159">
        <v>2542</v>
      </c>
      <c r="Q37" s="159">
        <v>7624</v>
      </c>
      <c r="R37" s="159">
        <v>252</v>
      </c>
      <c r="S37" s="159">
        <v>2001</v>
      </c>
      <c r="T37" s="202">
        <f>H37/D37</f>
        <v>41.284310270114119</v>
      </c>
      <c r="U37" s="202">
        <f>I37/D37</f>
        <v>57.137415860176226</v>
      </c>
      <c r="V37" s="162">
        <f>J37/D37</f>
        <v>42.048389426549186</v>
      </c>
      <c r="W37" s="162">
        <f>K37/D37</f>
        <v>3.9251769464105157</v>
      </c>
      <c r="X37" s="162">
        <f>L37/D37</f>
        <v>30.3943377148635</v>
      </c>
      <c r="Y37" s="162">
        <f>M37/D37</f>
        <v>7.6770186335403725</v>
      </c>
      <c r="Z37" s="162">
        <f>O37/D37</f>
        <v>1.6703741152679474</v>
      </c>
      <c r="AA37" s="162">
        <f>P37/D37</f>
        <v>0.36718185757619531</v>
      </c>
      <c r="AB37" s="162">
        <f>Q37/D37</f>
        <v>1.1012566806297848</v>
      </c>
      <c r="AC37" s="162">
        <f>R37/D37</f>
        <v>3.6400404448938321E-2</v>
      </c>
      <c r="AD37" s="162">
        <f>F37/D37</f>
        <v>1.1817131301458905</v>
      </c>
      <c r="AE37" s="202">
        <f t="shared" si="14"/>
        <v>101.45945331913384</v>
      </c>
      <c r="AF37" s="202">
        <f t="shared" si="15"/>
        <v>140.41971246006389</v>
      </c>
      <c r="AG37" s="79">
        <f>G37/D37</f>
        <v>10.381915354615051</v>
      </c>
      <c r="AI37" s="56" t="s">
        <v>111</v>
      </c>
      <c r="AJ37" s="239">
        <v>0.76449999999999996</v>
      </c>
      <c r="AK37" s="56"/>
      <c r="AL37" s="56"/>
      <c r="AN37" s="56"/>
      <c r="AO37" s="56"/>
      <c r="AP37" s="56"/>
      <c r="AQ37" s="56"/>
      <c r="AR37" s="102"/>
      <c r="AS37" s="93">
        <v>2.613742958</v>
      </c>
      <c r="AT37" s="93">
        <f>H37/D37/14*7</f>
        <v>20.64215513505706</v>
      </c>
    </row>
    <row r="38" spans="1:47" ht="15" hidden="1" customHeight="1" x14ac:dyDescent="0.3">
      <c r="A38" s="230" t="s">
        <v>109</v>
      </c>
      <c r="B38" s="14"/>
      <c r="C38" s="14"/>
      <c r="D38" s="15"/>
      <c r="E38" s="15"/>
      <c r="F38" s="15"/>
      <c r="G38" s="15"/>
      <c r="H38" s="16"/>
      <c r="I38" s="16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210"/>
      <c r="U38" s="210"/>
      <c r="V38" s="210"/>
      <c r="W38" s="210"/>
      <c r="X38" s="210"/>
      <c r="Y38" s="210"/>
      <c r="Z38" s="210"/>
      <c r="AA38" s="210"/>
      <c r="AB38" s="210"/>
      <c r="AC38" s="210"/>
      <c r="AD38" s="197"/>
      <c r="AE38" s="204"/>
      <c r="AF38" s="210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03"/>
      <c r="AS38" s="96"/>
      <c r="AT38" s="96"/>
    </row>
    <row r="39" spans="1:47" ht="15" hidden="1" customHeight="1" x14ac:dyDescent="0.3">
      <c r="A39" s="230" t="s">
        <v>109</v>
      </c>
      <c r="B39" s="129" t="s">
        <v>56</v>
      </c>
      <c r="C39" s="130" t="s">
        <v>16</v>
      </c>
      <c r="D39" s="131">
        <v>3142587</v>
      </c>
      <c r="E39" s="131">
        <v>2808696</v>
      </c>
      <c r="F39" s="131">
        <v>28936739</v>
      </c>
      <c r="G39" s="131">
        <v>262061218</v>
      </c>
      <c r="H39" s="132">
        <v>1058338197</v>
      </c>
      <c r="I39" s="132">
        <v>1408068526</v>
      </c>
      <c r="J39" s="188">
        <v>341395949</v>
      </c>
      <c r="K39" s="188">
        <v>47479623</v>
      </c>
      <c r="L39" s="188">
        <v>237288277</v>
      </c>
      <c r="M39" s="188">
        <v>55144610</v>
      </c>
      <c r="N39" s="188">
        <v>2622582</v>
      </c>
      <c r="O39" s="188">
        <v>49405655</v>
      </c>
      <c r="P39" s="188">
        <v>15409818</v>
      </c>
      <c r="Q39" s="188">
        <v>25873477</v>
      </c>
      <c r="R39" s="188">
        <v>933056</v>
      </c>
      <c r="S39" s="188">
        <v>2476933</v>
      </c>
      <c r="T39" s="205">
        <f>H39/D39</f>
        <v>336.7729189358958</v>
      </c>
      <c r="U39" s="205">
        <f>I39/D39</f>
        <v>448.06031654811784</v>
      </c>
      <c r="V39" s="189">
        <f>J39/D39</f>
        <v>108.63532147240474</v>
      </c>
      <c r="W39" s="189">
        <f>K39/D39</f>
        <v>15.108451412800981</v>
      </c>
      <c r="X39" s="189">
        <f>L39/D39</f>
        <v>75.507305605222697</v>
      </c>
      <c r="Y39" s="189">
        <f>M39/D39</f>
        <v>17.547520561881022</v>
      </c>
      <c r="Z39" s="189">
        <f>O39/D39</f>
        <v>15.721332456348861</v>
      </c>
      <c r="AA39" s="189">
        <f>P39/D39</f>
        <v>4.9035453911061175</v>
      </c>
      <c r="AB39" s="189">
        <f>Q39/D39</f>
        <v>8.233177633586596</v>
      </c>
      <c r="AC39" s="189">
        <f>R39/D39</f>
        <v>0.29690697504953723</v>
      </c>
      <c r="AD39" s="193">
        <f>F39/D39</f>
        <v>9.2079356911996388</v>
      </c>
      <c r="AE39" s="205">
        <f t="shared" ref="AE39:AE40" si="16">H39/E39</f>
        <v>376.80767053465382</v>
      </c>
      <c r="AF39" s="205">
        <f t="shared" ref="AF39:AF40" si="17">I39/E39</f>
        <v>501.32464531583338</v>
      </c>
      <c r="AG39" s="134">
        <f>G39/D39</f>
        <v>83.390282592017343</v>
      </c>
      <c r="AH39" s="135"/>
      <c r="AI39" s="136">
        <f>(T39-T40)*D39</f>
        <v>-630514.59668301477</v>
      </c>
      <c r="AJ39" s="137">
        <f>(T39-T40)/T40</f>
        <v>-5.9540436821059874E-4</v>
      </c>
      <c r="AK39" s="136">
        <f>(AE39-AE40)*E39</f>
        <v>-1903920.6040498379</v>
      </c>
      <c r="AL39" s="137">
        <f>(AE39-AE40)/AE40</f>
        <v>-1.7957413428852879E-3</v>
      </c>
      <c r="AM39" s="135"/>
      <c r="AN39" s="136">
        <f>(U39-U40)*D39</f>
        <v>-707007.72060669377</v>
      </c>
      <c r="AO39" s="137">
        <f>(U39-U40)/U40</f>
        <v>-5.0185973825047281E-4</v>
      </c>
      <c r="AP39" s="136">
        <f>(AF39-AF40)*E39</f>
        <v>-2401055.1537613263</v>
      </c>
      <c r="AQ39" s="137">
        <f>(AF39-AF40)/AF40</f>
        <v>-1.7023090648982787E-3</v>
      </c>
      <c r="AR39" s="138">
        <f>AD39/AD40-1</f>
        <v>2.2789679615198288E-4</v>
      </c>
      <c r="AS39" s="139">
        <v>49.475650620000003</v>
      </c>
      <c r="AT39" s="139">
        <f>(H39/(D39*14))*7</f>
        <v>168.3864594679479</v>
      </c>
      <c r="AU39" s="29"/>
    </row>
    <row r="40" spans="1:47" ht="15" hidden="1" customHeight="1" x14ac:dyDescent="0.3">
      <c r="A40" s="230" t="s">
        <v>109</v>
      </c>
      <c r="B40" s="86"/>
      <c r="C40" s="28" t="s">
        <v>17</v>
      </c>
      <c r="D40" s="30">
        <v>349178</v>
      </c>
      <c r="E40" s="30">
        <v>311704</v>
      </c>
      <c r="F40" s="30">
        <v>3214476</v>
      </c>
      <c r="G40" s="30">
        <v>29126249</v>
      </c>
      <c r="H40" s="31">
        <v>117663751.8</v>
      </c>
      <c r="I40" s="31">
        <v>156531362</v>
      </c>
      <c r="J40" s="30">
        <v>37820375</v>
      </c>
      <c r="K40" s="30">
        <v>5267521</v>
      </c>
      <c r="L40" s="30">
        <v>26293457</v>
      </c>
      <c r="M40" s="30">
        <v>6095280</v>
      </c>
      <c r="N40" s="30">
        <v>291250</v>
      </c>
      <c r="O40" s="30">
        <v>5481423</v>
      </c>
      <c r="P40" s="30">
        <v>1708336</v>
      </c>
      <c r="Q40" s="30">
        <v>2873284</v>
      </c>
      <c r="R40" s="30">
        <v>102987</v>
      </c>
      <c r="S40" s="30">
        <v>274879</v>
      </c>
      <c r="T40" s="206">
        <f>H40/D40</f>
        <v>336.97355446219404</v>
      </c>
      <c r="U40" s="206">
        <f>I40/D40</f>
        <v>448.28529288786808</v>
      </c>
      <c r="V40" s="190">
        <f>J40/D40</f>
        <v>108.31259414968869</v>
      </c>
      <c r="W40" s="190">
        <f>K40/D40</f>
        <v>15.085489349271718</v>
      </c>
      <c r="X40" s="190">
        <f>L40/D40</f>
        <v>75.301012664028093</v>
      </c>
      <c r="Y40" s="190">
        <f>M40/D40</f>
        <v>17.456082571066904</v>
      </c>
      <c r="Z40" s="190">
        <f>O40/D40</f>
        <v>15.698076625675156</v>
      </c>
      <c r="AA40" s="190">
        <f>P40/D40</f>
        <v>4.892450268917286</v>
      </c>
      <c r="AB40" s="190">
        <f>Q40/D40</f>
        <v>8.2287085669773017</v>
      </c>
      <c r="AC40" s="190">
        <f>R40/D40</f>
        <v>0.2949412620497282</v>
      </c>
      <c r="AD40" s="194">
        <f>F40/D40</f>
        <v>9.205837710279571</v>
      </c>
      <c r="AE40" s="206">
        <f t="shared" si="16"/>
        <v>377.48553691964167</v>
      </c>
      <c r="AF40" s="206">
        <f t="shared" si="17"/>
        <v>502.17951004799426</v>
      </c>
      <c r="AG40" s="123">
        <f>G40/D40</f>
        <v>83.413757453218707</v>
      </c>
      <c r="AH40" s="124"/>
      <c r="AI40" s="125"/>
      <c r="AJ40" s="125"/>
      <c r="AK40" s="125"/>
      <c r="AL40" s="125"/>
      <c r="AM40" s="124"/>
      <c r="AN40" s="125"/>
      <c r="AO40" s="125"/>
      <c r="AP40" s="125"/>
      <c r="AQ40" s="125"/>
      <c r="AR40" s="126"/>
      <c r="AS40" s="97">
        <v>49.500612259999997</v>
      </c>
      <c r="AT40" s="97">
        <f>H40/D40/14*7</f>
        <v>168.48677723109702</v>
      </c>
      <c r="AU40" s="29"/>
    </row>
    <row r="41" spans="1:47" ht="15" hidden="1" customHeight="1" x14ac:dyDescent="0.3">
      <c r="A41" s="230" t="s">
        <v>109</v>
      </c>
      <c r="B41" s="18"/>
      <c r="C41" s="18"/>
      <c r="D41" s="19"/>
      <c r="E41" s="19"/>
      <c r="F41" s="19"/>
      <c r="G41" s="19"/>
      <c r="H41" s="18"/>
      <c r="I41" s="18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04"/>
      <c r="AS41" s="98"/>
      <c r="AT41" s="98"/>
    </row>
    <row r="42" spans="1:47" ht="15" hidden="1" customHeight="1" x14ac:dyDescent="0.3">
      <c r="A42" s="230" t="s">
        <v>109</v>
      </c>
      <c r="B42" s="87" t="s">
        <v>56</v>
      </c>
      <c r="C42" s="1"/>
      <c r="D42" s="2">
        <f>SUM(D39)</f>
        <v>3142587</v>
      </c>
      <c r="E42" s="2">
        <f>SUM(E39)</f>
        <v>2808696</v>
      </c>
      <c r="F42" s="2"/>
      <c r="G42" s="2"/>
      <c r="H42" s="3"/>
      <c r="I42" s="3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  <c r="AD42" s="209"/>
      <c r="AE42" s="208"/>
      <c r="AF42" s="207"/>
      <c r="AG42" s="32"/>
      <c r="AH42" s="38"/>
      <c r="AI42" s="3">
        <f>SUMIF(AI24:AI37,"&lt;&gt;#DIV/0!")</f>
        <v>-96151.241393947363</v>
      </c>
      <c r="AJ42" s="32"/>
      <c r="AK42" s="3">
        <f>SUMIF(AK24:AK37,"&lt;&gt;#DIV/0!")</f>
        <v>-783189.10505195661</v>
      </c>
      <c r="AL42" s="1"/>
      <c r="AM42" s="1"/>
      <c r="AN42" s="3">
        <f>SUMIF(AN24:AN37, "&lt;&gt;#DIV/0!")</f>
        <v>-40065.291350283922</v>
      </c>
      <c r="AO42" s="1"/>
      <c r="AP42" s="3">
        <f>SUMIF(AP24:AP37, "&lt;&gt;#DIV/0!")</f>
        <v>-991236.33816595166</v>
      </c>
      <c r="AQ42" s="1"/>
      <c r="AR42" s="105"/>
      <c r="AS42" s="99"/>
      <c r="AT42" s="99"/>
      <c r="AU42" s="11"/>
    </row>
    <row r="43" spans="1:47" ht="15" hidden="1" customHeight="1" x14ac:dyDescent="0.3">
      <c r="A43" s="230" t="s">
        <v>109</v>
      </c>
      <c r="AR43" s="9"/>
      <c r="AS43" s="98"/>
      <c r="AT43" s="98"/>
    </row>
    <row r="44" spans="1:47" ht="15" hidden="1" customHeight="1" x14ac:dyDescent="0.3">
      <c r="A44" s="230" t="s">
        <v>109</v>
      </c>
    </row>
    <row r="45" spans="1:47" ht="15" hidden="1" customHeight="1" x14ac:dyDescent="0.3">
      <c r="A45" s="230" t="s">
        <v>116</v>
      </c>
      <c r="B45" s="62" t="s">
        <v>60</v>
      </c>
      <c r="C45" s="20"/>
      <c r="D45" s="54"/>
      <c r="E45" s="54"/>
      <c r="F45" s="54"/>
      <c r="G45" s="54"/>
      <c r="H45" s="67"/>
      <c r="I45" s="66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66"/>
      <c r="AI45" s="253" t="s">
        <v>62</v>
      </c>
      <c r="AJ45" s="254"/>
      <c r="AK45" s="254"/>
      <c r="AL45" s="254"/>
      <c r="AM45" s="254"/>
      <c r="AN45" s="254"/>
      <c r="AO45" s="255"/>
      <c r="AP45" s="63"/>
      <c r="AQ45" s="63"/>
      <c r="AS45" s="91"/>
      <c r="AT45" s="91"/>
    </row>
    <row r="46" spans="1:47" ht="43.2" hidden="1" x14ac:dyDescent="0.3">
      <c r="A46" s="230" t="s">
        <v>116</v>
      </c>
      <c r="B46" s="64" t="s">
        <v>116</v>
      </c>
      <c r="C46" s="64" t="s">
        <v>63</v>
      </c>
      <c r="D46" s="58" t="s">
        <v>64</v>
      </c>
      <c r="E46" s="58" t="s">
        <v>65</v>
      </c>
      <c r="F46" s="58" t="s">
        <v>66</v>
      </c>
      <c r="G46" s="58" t="s">
        <v>67</v>
      </c>
      <c r="H46" s="57" t="s">
        <v>68</v>
      </c>
      <c r="I46" s="57" t="s">
        <v>69</v>
      </c>
      <c r="J46" s="58" t="s">
        <v>70</v>
      </c>
      <c r="K46" s="58" t="s">
        <v>71</v>
      </c>
      <c r="L46" s="58" t="s">
        <v>72</v>
      </c>
      <c r="M46" s="58" t="s">
        <v>73</v>
      </c>
      <c r="N46" s="58" t="s">
        <v>74</v>
      </c>
      <c r="O46" s="58" t="s">
        <v>75</v>
      </c>
      <c r="P46" s="58" t="s">
        <v>76</v>
      </c>
      <c r="Q46" s="58" t="s">
        <v>77</v>
      </c>
      <c r="R46" s="58" t="s">
        <v>78</v>
      </c>
      <c r="S46" s="58" t="s">
        <v>79</v>
      </c>
      <c r="T46" s="58" t="s">
        <v>80</v>
      </c>
      <c r="U46" s="58" t="s">
        <v>81</v>
      </c>
      <c r="V46" s="58" t="s">
        <v>82</v>
      </c>
      <c r="W46" s="58" t="s">
        <v>83</v>
      </c>
      <c r="X46" s="58" t="s">
        <v>84</v>
      </c>
      <c r="Y46" s="58" t="s">
        <v>85</v>
      </c>
      <c r="Z46" s="58" t="s">
        <v>86</v>
      </c>
      <c r="AA46" s="58" t="s">
        <v>87</v>
      </c>
      <c r="AB46" s="58" t="s">
        <v>88</v>
      </c>
      <c r="AC46" s="58" t="s">
        <v>89</v>
      </c>
      <c r="AD46" s="58" t="s">
        <v>90</v>
      </c>
      <c r="AE46" s="58" t="s">
        <v>91</v>
      </c>
      <c r="AF46" s="58" t="s">
        <v>92</v>
      </c>
      <c r="AG46" s="58" t="s">
        <v>93</v>
      </c>
      <c r="AH46" s="6"/>
      <c r="AI46" s="58" t="s">
        <v>94</v>
      </c>
      <c r="AJ46" s="58" t="s">
        <v>95</v>
      </c>
      <c r="AK46" s="58" t="s">
        <v>96</v>
      </c>
      <c r="AL46" s="58" t="s">
        <v>97</v>
      </c>
      <c r="AM46" s="13"/>
      <c r="AN46" s="58" t="s">
        <v>98</v>
      </c>
      <c r="AO46" s="58" t="s">
        <v>99</v>
      </c>
      <c r="AP46" s="58" t="s">
        <v>100</v>
      </c>
      <c r="AQ46" s="58" t="s">
        <v>101</v>
      </c>
      <c r="AR46" s="88" t="s">
        <v>102</v>
      </c>
      <c r="AS46" s="89" t="s">
        <v>103</v>
      </c>
      <c r="AT46" s="89" t="s">
        <v>104</v>
      </c>
      <c r="AU46" s="6"/>
    </row>
    <row r="47" spans="1:47" ht="15" hidden="1" customHeight="1" x14ac:dyDescent="0.3">
      <c r="A47" s="230" t="s">
        <v>116</v>
      </c>
      <c r="B47" s="107">
        <v>5</v>
      </c>
      <c r="C47" s="60" t="s">
        <v>16</v>
      </c>
      <c r="D47" s="82">
        <v>139917</v>
      </c>
      <c r="E47" s="82">
        <v>124291</v>
      </c>
      <c r="F47" s="82">
        <v>1223685</v>
      </c>
      <c r="G47" s="82">
        <v>10916721</v>
      </c>
      <c r="H47" s="83">
        <v>43975393.979999997</v>
      </c>
      <c r="I47" s="83">
        <v>55594372.759999998</v>
      </c>
      <c r="J47" s="146">
        <v>16128532</v>
      </c>
      <c r="K47" s="146">
        <v>2427247</v>
      </c>
      <c r="L47" s="146">
        <v>10906292</v>
      </c>
      <c r="M47" s="146">
        <v>2736496</v>
      </c>
      <c r="N47" s="146">
        <v>114670</v>
      </c>
      <c r="O47" s="146">
        <v>1901556</v>
      </c>
      <c r="P47" s="146">
        <v>718345</v>
      </c>
      <c r="Q47" s="146">
        <v>894101</v>
      </c>
      <c r="R47" s="146">
        <v>46173</v>
      </c>
      <c r="S47" s="146">
        <v>106132</v>
      </c>
      <c r="T47" s="201">
        <f>H47/D47</f>
        <v>314.29628980038166</v>
      </c>
      <c r="U47" s="201">
        <f>I47/D47</f>
        <v>397.33822737765962</v>
      </c>
      <c r="V47" s="149">
        <f>J47/D47</f>
        <v>115.27213991151898</v>
      </c>
      <c r="W47" s="149">
        <f>K47/D47</f>
        <v>17.347763316823546</v>
      </c>
      <c r="X47" s="149">
        <f>L47/D47</f>
        <v>77.948297919480837</v>
      </c>
      <c r="Y47" s="149">
        <f>M47/D47</f>
        <v>19.557995097093276</v>
      </c>
      <c r="Z47" s="149">
        <f>O47/D47</f>
        <v>13.590600141512468</v>
      </c>
      <c r="AA47" s="149">
        <f>P47/D47</f>
        <v>5.1340794899833471</v>
      </c>
      <c r="AB47" s="149">
        <f>Q47/D47</f>
        <v>6.3902242043497219</v>
      </c>
      <c r="AC47" s="149">
        <f>R47/D47</f>
        <v>0.330002787366796</v>
      </c>
      <c r="AD47" s="192">
        <f>F47/D47</f>
        <v>8.745792148202149</v>
      </c>
      <c r="AE47" s="201">
        <f t="shared" ref="AE47:AE48" si="18">H47/E47</f>
        <v>353.80996194414718</v>
      </c>
      <c r="AF47" s="201">
        <f t="shared" ref="AF47:AF48" si="19">I47/E47</f>
        <v>447.2920224312299</v>
      </c>
      <c r="AG47" s="81">
        <f>G47/D47</f>
        <v>78.022834966444393</v>
      </c>
      <c r="AH47" s="39"/>
      <c r="AI47" s="72">
        <f>(T47-T48)*D47</f>
        <v>-416216.75761524233</v>
      </c>
      <c r="AJ47" s="73">
        <f>(T47-T48)/T48</f>
        <v>-9.3760228723253104E-3</v>
      </c>
      <c r="AK47" s="72">
        <f>(AE47-AE48)*E47</f>
        <v>-557532.43910812167</v>
      </c>
      <c r="AL47" s="73">
        <f>(AE47-AE48)/AE48</f>
        <v>-1.2519555392813721E-2</v>
      </c>
      <c r="AM47" s="26"/>
      <c r="AN47" s="74">
        <f>(U47-U48)*D47</f>
        <v>-509895.62484623404</v>
      </c>
      <c r="AO47" s="75">
        <f>(U47-U48)/U48</f>
        <v>-9.088357080937479E-3</v>
      </c>
      <c r="AP47" s="74">
        <f>(AF47-AF48)*E47</f>
        <v>-688497.22973790008</v>
      </c>
      <c r="AQ47" s="75">
        <f>(AF47-AF48)/AF48</f>
        <v>-1.223280244705777E-2</v>
      </c>
      <c r="AR47" s="101">
        <f>AD47/AD48-1</f>
        <v>-6.4162100404042688E-3</v>
      </c>
      <c r="AS47" s="94">
        <v>49.834891259999999</v>
      </c>
      <c r="AT47" s="94">
        <f>(H47/(D47*14))*7</f>
        <v>157.14814490019083</v>
      </c>
    </row>
    <row r="48" spans="1:47" ht="15" hidden="1" customHeight="1" x14ac:dyDescent="0.3">
      <c r="A48" s="230" t="s">
        <v>116</v>
      </c>
      <c r="B48" s="107"/>
      <c r="C48" s="56" t="s">
        <v>17</v>
      </c>
      <c r="D48" s="76">
        <v>15511</v>
      </c>
      <c r="E48" s="76">
        <v>13735</v>
      </c>
      <c r="F48" s="76">
        <v>136532</v>
      </c>
      <c r="G48" s="76">
        <v>1220191</v>
      </c>
      <c r="H48" s="77">
        <v>4921190.95</v>
      </c>
      <c r="I48" s="77">
        <v>6219639.5499999998</v>
      </c>
      <c r="J48" s="159">
        <v>1742742</v>
      </c>
      <c r="K48" s="159">
        <v>266182</v>
      </c>
      <c r="L48" s="159">
        <v>1179169</v>
      </c>
      <c r="M48" s="159">
        <v>290987</v>
      </c>
      <c r="N48" s="159">
        <v>12723</v>
      </c>
      <c r="O48" s="159">
        <v>212841</v>
      </c>
      <c r="P48" s="159">
        <v>81759</v>
      </c>
      <c r="Q48" s="159">
        <v>99227</v>
      </c>
      <c r="R48" s="159">
        <v>5121</v>
      </c>
      <c r="S48" s="159">
        <v>11729</v>
      </c>
      <c r="T48" s="202">
        <f>H48/D48</f>
        <v>317.27103023660629</v>
      </c>
      <c r="U48" s="202">
        <f>I48/D48</f>
        <v>400.98249951647216</v>
      </c>
      <c r="V48" s="162">
        <f>J48/D48</f>
        <v>112.35523177100123</v>
      </c>
      <c r="W48" s="162">
        <f>K48/D48</f>
        <v>17.160853587776415</v>
      </c>
      <c r="X48" s="162">
        <f>L48/D48</f>
        <v>76.021468635162137</v>
      </c>
      <c r="Y48" s="162">
        <f>M48/D48</f>
        <v>18.760041261040552</v>
      </c>
      <c r="Z48" s="162">
        <f>O48/D48</f>
        <v>13.721939268905938</v>
      </c>
      <c r="AA48" s="162">
        <f>P48/D48</f>
        <v>5.2710334601250723</v>
      </c>
      <c r="AB48" s="162">
        <f>Q48/D48</f>
        <v>6.3972019856875768</v>
      </c>
      <c r="AC48" s="162">
        <f>R48/D48</f>
        <v>0.33015279479079362</v>
      </c>
      <c r="AD48" s="162">
        <f>F48/D48</f>
        <v>8.8022693572303528</v>
      </c>
      <c r="AE48" s="202">
        <f t="shared" si="18"/>
        <v>358.29566436112123</v>
      </c>
      <c r="AF48" s="202">
        <f t="shared" si="19"/>
        <v>452.83141973061521</v>
      </c>
      <c r="AG48" s="79">
        <f>G48/D48</f>
        <v>78.666172393785061</v>
      </c>
      <c r="AI48" s="56"/>
      <c r="AJ48" s="56"/>
      <c r="AK48" s="56"/>
      <c r="AL48" s="56"/>
      <c r="AN48" s="56"/>
      <c r="AO48" s="56"/>
      <c r="AP48" s="56"/>
      <c r="AQ48" s="56"/>
      <c r="AR48" s="102"/>
      <c r="AS48" s="93">
        <v>50.216312940000002</v>
      </c>
      <c r="AT48" s="93">
        <f>H48/D48/14*7</f>
        <v>158.63551511830315</v>
      </c>
    </row>
    <row r="49" spans="1:46" ht="15" hidden="1" customHeight="1" x14ac:dyDescent="0.3">
      <c r="A49" s="230" t="s">
        <v>116</v>
      </c>
      <c r="B49" s="65"/>
      <c r="D49" s="9"/>
      <c r="E49" s="9"/>
      <c r="F49" s="9"/>
      <c r="G49" s="9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V49" s="141"/>
      <c r="W49" s="141"/>
      <c r="X49" s="141"/>
      <c r="Y49" s="141"/>
      <c r="Z49" s="141"/>
      <c r="AA49" s="141"/>
      <c r="AB49" s="141"/>
      <c r="AC49" s="141"/>
      <c r="AD49" s="196"/>
      <c r="AE49" s="203"/>
      <c r="AG49" s="85"/>
      <c r="AR49" s="9"/>
      <c r="AS49" s="95"/>
      <c r="AT49" s="95"/>
    </row>
    <row r="50" spans="1:46" ht="15" hidden="1" customHeight="1" x14ac:dyDescent="0.3">
      <c r="A50" s="230" t="s">
        <v>116</v>
      </c>
      <c r="B50" s="107">
        <v>17</v>
      </c>
      <c r="C50" s="60" t="s">
        <v>16</v>
      </c>
      <c r="D50" s="82">
        <v>437676</v>
      </c>
      <c r="E50" s="82">
        <v>387425</v>
      </c>
      <c r="F50" s="82">
        <v>3603064</v>
      </c>
      <c r="G50" s="82">
        <v>35866448</v>
      </c>
      <c r="H50" s="83">
        <v>129542974</v>
      </c>
      <c r="I50" s="83">
        <v>180189477.40000001</v>
      </c>
      <c r="J50" s="146">
        <v>41571590</v>
      </c>
      <c r="K50" s="146">
        <v>6069583</v>
      </c>
      <c r="L50" s="146">
        <v>29953278</v>
      </c>
      <c r="M50" s="146">
        <v>5369203</v>
      </c>
      <c r="N50" s="146">
        <v>368915</v>
      </c>
      <c r="O50" s="146">
        <v>6341655</v>
      </c>
      <c r="P50" s="146">
        <v>1837283</v>
      </c>
      <c r="Q50" s="146">
        <v>3600589</v>
      </c>
      <c r="R50" s="146">
        <v>103710</v>
      </c>
      <c r="S50" s="146">
        <v>347025</v>
      </c>
      <c r="T50" s="201">
        <f>H50/D50</f>
        <v>295.97915809868488</v>
      </c>
      <c r="U50" s="201">
        <f>I50/D50</f>
        <v>411.69604319176744</v>
      </c>
      <c r="V50" s="149">
        <f>J50/D50</f>
        <v>94.982567013041617</v>
      </c>
      <c r="W50" s="149">
        <f>K50/D50</f>
        <v>13.867753772196785</v>
      </c>
      <c r="X50" s="149">
        <f>L50/D50</f>
        <v>68.437104159241088</v>
      </c>
      <c r="Y50" s="149">
        <f>M50/D50</f>
        <v>12.26752894835449</v>
      </c>
      <c r="Z50" s="149">
        <f>O50/D50</f>
        <v>14.489382556959942</v>
      </c>
      <c r="AA50" s="149">
        <f>P50/D50</f>
        <v>4.1978152788820955</v>
      </c>
      <c r="AB50" s="149">
        <f>Q50/D50</f>
        <v>8.226608267302753</v>
      </c>
      <c r="AC50" s="149">
        <f>R50/D50</f>
        <v>0.23695610451566912</v>
      </c>
      <c r="AD50" s="192">
        <f>F50/D50</f>
        <v>8.2322631352872904</v>
      </c>
      <c r="AE50" s="201">
        <f t="shared" ref="AE50:AE51" si="20">H50/E50</f>
        <v>334.36916564496352</v>
      </c>
      <c r="AF50" s="201">
        <f t="shared" ref="AF50:AF51" si="21">I50/E50</f>
        <v>465.09512137833133</v>
      </c>
      <c r="AG50" s="81">
        <f>G50/D50</f>
        <v>81.947486268381184</v>
      </c>
      <c r="AH50" s="39"/>
      <c r="AI50" s="72">
        <f>(T50-T51)*D50</f>
        <v>260218.20294566915</v>
      </c>
      <c r="AJ50" s="73">
        <f>(T50-T51)/T51</f>
        <v>2.0127835405531953E-3</v>
      </c>
      <c r="AK50" s="72">
        <f>(AE50-AE51)*E50</f>
        <v>-189244.3721767533</v>
      </c>
      <c r="AL50" s="73">
        <f>(AE50-AE51)/AE51</f>
        <v>-1.4587307189479152E-3</v>
      </c>
      <c r="AM50" s="26"/>
      <c r="AN50" s="74">
        <f>(U50-U51)*D50</f>
        <v>440236.3632353823</v>
      </c>
      <c r="AO50" s="75">
        <f>(U50-U51)/U51</f>
        <v>2.4491695247010224E-3</v>
      </c>
      <c r="AP50" s="74">
        <f>(AF50-AF51)*E50</f>
        <v>-184677.27087298426</v>
      </c>
      <c r="AQ50" s="75">
        <f>(AF50-AF51)/AF51</f>
        <v>-1.02385661188524E-3</v>
      </c>
      <c r="AR50" s="101">
        <f>AD50/AD51-1</f>
        <v>3.2471791366570635E-3</v>
      </c>
      <c r="AS50" s="94">
        <v>44.333602620000001</v>
      </c>
      <c r="AT50" s="94">
        <f>(H50/(D50*14))*7</f>
        <v>147.98957904934244</v>
      </c>
    </row>
    <row r="51" spans="1:46" ht="15" hidden="1" customHeight="1" x14ac:dyDescent="0.3">
      <c r="A51" s="230" t="s">
        <v>116</v>
      </c>
      <c r="B51" s="107"/>
      <c r="C51" s="56" t="s">
        <v>17</v>
      </c>
      <c r="D51" s="76">
        <v>48736</v>
      </c>
      <c r="E51" s="76">
        <v>42991</v>
      </c>
      <c r="F51" s="76">
        <v>399909</v>
      </c>
      <c r="G51" s="76">
        <v>3999422</v>
      </c>
      <c r="H51" s="77">
        <v>14395864.49</v>
      </c>
      <c r="I51" s="77">
        <v>20015397.260000002</v>
      </c>
      <c r="J51" s="159">
        <v>4562844</v>
      </c>
      <c r="K51" s="159">
        <v>673648</v>
      </c>
      <c r="L51" s="159">
        <v>3288536</v>
      </c>
      <c r="M51" s="159">
        <v>580805</v>
      </c>
      <c r="N51" s="159">
        <v>40917</v>
      </c>
      <c r="O51" s="159">
        <v>706430</v>
      </c>
      <c r="P51" s="159">
        <v>203626</v>
      </c>
      <c r="Q51" s="159">
        <v>402038</v>
      </c>
      <c r="R51" s="159">
        <v>11512</v>
      </c>
      <c r="S51" s="159">
        <v>38512</v>
      </c>
      <c r="T51" s="202">
        <f>H51/D51</f>
        <v>295.38461281188444</v>
      </c>
      <c r="U51" s="202">
        <f>I51/D51</f>
        <v>410.69019328627712</v>
      </c>
      <c r="V51" s="162">
        <f>J51/D51</f>
        <v>93.62368680236375</v>
      </c>
      <c r="W51" s="162">
        <f>K51/D51</f>
        <v>13.822390019697965</v>
      </c>
      <c r="X51" s="162">
        <f>L51/D51</f>
        <v>67.476526592252128</v>
      </c>
      <c r="Y51" s="162">
        <f>M51/D51</f>
        <v>11.917371142481944</v>
      </c>
      <c r="Z51" s="162">
        <f>O51/D51</f>
        <v>14.495034471437952</v>
      </c>
      <c r="AA51" s="162">
        <f>P51/D51</f>
        <v>4.1781434668417594</v>
      </c>
      <c r="AB51" s="162">
        <f>Q51/D51</f>
        <v>8.2493023637557457</v>
      </c>
      <c r="AC51" s="162">
        <f>R51/D51</f>
        <v>0.23621142481943533</v>
      </c>
      <c r="AD51" s="162">
        <f>F51/D51</f>
        <v>8.2056180236375571</v>
      </c>
      <c r="AE51" s="202">
        <f t="shared" si="20"/>
        <v>334.85763276034521</v>
      </c>
      <c r="AF51" s="202">
        <f t="shared" si="21"/>
        <v>465.5718001442163</v>
      </c>
      <c r="AG51" s="79">
        <f>G51/D51</f>
        <v>82.062992449113594</v>
      </c>
      <c r="AI51" s="56"/>
      <c r="AJ51" s="56"/>
      <c r="AK51" s="56"/>
      <c r="AL51" s="56"/>
      <c r="AN51" s="56"/>
      <c r="AO51" s="56"/>
      <c r="AP51" s="56"/>
      <c r="AQ51" s="56"/>
      <c r="AR51" s="102"/>
      <c r="AS51" s="93">
        <v>44.311222229999998</v>
      </c>
      <c r="AT51" s="93">
        <f>H51/D51/14*7</f>
        <v>147.69230640594222</v>
      </c>
    </row>
    <row r="52" spans="1:46" ht="15" hidden="1" customHeight="1" x14ac:dyDescent="0.3">
      <c r="A52" s="230" t="s">
        <v>116</v>
      </c>
      <c r="B52" s="232"/>
      <c r="C52" s="14"/>
      <c r="D52" s="15"/>
      <c r="E52" s="15"/>
      <c r="F52" s="15"/>
      <c r="G52" s="15"/>
      <c r="H52" s="16"/>
      <c r="I52" s="16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197"/>
      <c r="AE52" s="204"/>
      <c r="AF52" s="210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03"/>
      <c r="AS52" s="96"/>
      <c r="AT52" s="96"/>
    </row>
    <row r="53" spans="1:46" ht="15" hidden="1" customHeight="1" x14ac:dyDescent="0.3">
      <c r="A53" s="230" t="s">
        <v>116</v>
      </c>
      <c r="B53" s="107">
        <v>19</v>
      </c>
      <c r="C53" s="60" t="s">
        <v>16</v>
      </c>
      <c r="D53" s="82">
        <v>220735</v>
      </c>
      <c r="E53" s="82">
        <v>203168</v>
      </c>
      <c r="F53" s="82">
        <v>2425517</v>
      </c>
      <c r="G53" s="82">
        <v>20449795</v>
      </c>
      <c r="H53" s="83">
        <v>82697164.590000004</v>
      </c>
      <c r="I53" s="83">
        <v>106721528.8</v>
      </c>
      <c r="J53" s="146">
        <v>30385676</v>
      </c>
      <c r="K53" s="146">
        <v>4440688</v>
      </c>
      <c r="L53" s="146">
        <v>21059895</v>
      </c>
      <c r="M53" s="146">
        <v>4781292</v>
      </c>
      <c r="N53" s="146">
        <v>190727</v>
      </c>
      <c r="O53" s="146">
        <v>4446544</v>
      </c>
      <c r="P53" s="146">
        <v>1569601</v>
      </c>
      <c r="Q53" s="146">
        <v>2364913</v>
      </c>
      <c r="R53" s="146">
        <v>69475</v>
      </c>
      <c r="S53" s="146">
        <v>180771</v>
      </c>
      <c r="T53" s="201">
        <f>H53/D53</f>
        <v>374.64454930119831</v>
      </c>
      <c r="U53" s="201">
        <f>I53/D53</f>
        <v>483.48258681224092</v>
      </c>
      <c r="V53" s="149">
        <f>J53/D53</f>
        <v>137.65681020227876</v>
      </c>
      <c r="W53" s="149">
        <f>K53/D53</f>
        <v>20.117733934355677</v>
      </c>
      <c r="X53" s="149">
        <f>L53/D53</f>
        <v>95.408045846829907</v>
      </c>
      <c r="Y53" s="149">
        <f>M53/D53</f>
        <v>21.660778761863774</v>
      </c>
      <c r="Z53" s="149">
        <f>O53/D53</f>
        <v>20.144263483362401</v>
      </c>
      <c r="AA53" s="149">
        <f>P53/D53</f>
        <v>7.1107934854010466</v>
      </c>
      <c r="AB53" s="149">
        <f>Q53/D53</f>
        <v>10.713810677962263</v>
      </c>
      <c r="AC53" s="149">
        <f>R53/D53</f>
        <v>0.31474392370942533</v>
      </c>
      <c r="AD53" s="192">
        <f>F53/D53</f>
        <v>10.988366140394591</v>
      </c>
      <c r="AE53" s="201">
        <f t="shared" ref="AE53:AE54" si="22">H53/E53</f>
        <v>407.03833571231689</v>
      </c>
      <c r="AF53" s="201">
        <f t="shared" ref="AF53:AF54" si="23">I53/E53</f>
        <v>525.28709639313274</v>
      </c>
      <c r="AG53" s="81">
        <f>G53/D53</f>
        <v>92.644098126713033</v>
      </c>
      <c r="AH53" s="39"/>
      <c r="AI53" s="72">
        <f>(T53-T54)*D53</f>
        <v>172176.01546708637</v>
      </c>
      <c r="AJ53" s="73">
        <f>(T53-T54)/T54</f>
        <v>2.0863500673082144E-3</v>
      </c>
      <c r="AK53" s="72">
        <f>(AE53-AE54)*E53</f>
        <v>-33430.493470916052</v>
      </c>
      <c r="AL53" s="73">
        <f>(AE53-AE54)/AE54</f>
        <v>-4.0408863779096965E-4</v>
      </c>
      <c r="AM53" s="26"/>
      <c r="AN53" s="74">
        <f>(U53-U54)*D53</f>
        <v>256022.64324466928</v>
      </c>
      <c r="AO53" s="75">
        <f>(U53-U54)/U54</f>
        <v>2.4047473448133736E-3</v>
      </c>
      <c r="AP53" s="74">
        <f>(AF53-AF54)*E53</f>
        <v>-9230.3597707594163</v>
      </c>
      <c r="AQ53" s="75">
        <f>(AF53-AF54)/AF54</f>
        <v>-8.6482658264821452E-5</v>
      </c>
      <c r="AR53" s="101">
        <f>AD53/AD54-1</f>
        <v>7.6090251903293549E-4</v>
      </c>
      <c r="AS53" s="94">
        <v>54.501386859999997</v>
      </c>
      <c r="AT53" s="94">
        <f>(H53/(D53*14))*7</f>
        <v>187.32227465059916</v>
      </c>
    </row>
    <row r="54" spans="1:46" ht="15" hidden="1" customHeight="1" x14ac:dyDescent="0.3">
      <c r="A54" s="230" t="s">
        <v>116</v>
      </c>
      <c r="B54" s="107"/>
      <c r="C54" s="56" t="s">
        <v>17</v>
      </c>
      <c r="D54" s="76">
        <v>24514</v>
      </c>
      <c r="E54" s="76">
        <v>22507</v>
      </c>
      <c r="F54" s="76">
        <v>269164</v>
      </c>
      <c r="G54" s="76">
        <v>2261313</v>
      </c>
      <c r="H54" s="77">
        <v>9164915.2599999998</v>
      </c>
      <c r="I54" s="77">
        <v>11823659.220000001</v>
      </c>
      <c r="J54" s="159">
        <v>3387945</v>
      </c>
      <c r="K54" s="159">
        <v>491360</v>
      </c>
      <c r="L54" s="159">
        <v>2347393</v>
      </c>
      <c r="M54" s="159">
        <v>537830</v>
      </c>
      <c r="N54" s="159">
        <v>21140</v>
      </c>
      <c r="O54" s="159">
        <v>489801</v>
      </c>
      <c r="P54" s="159">
        <v>170631</v>
      </c>
      <c r="Q54" s="159">
        <v>261990</v>
      </c>
      <c r="R54" s="159">
        <v>7846</v>
      </c>
      <c r="S54" s="159">
        <v>19977</v>
      </c>
      <c r="T54" s="202">
        <f>H54/D54</f>
        <v>373.86453699926574</v>
      </c>
      <c r="U54" s="202">
        <f>I54/D54</f>
        <v>482.3227225259036</v>
      </c>
      <c r="V54" s="162">
        <f>J54/D54</f>
        <v>138.20449539038916</v>
      </c>
      <c r="W54" s="162">
        <f>K54/D54</f>
        <v>20.04405645753447</v>
      </c>
      <c r="X54" s="162">
        <f>L54/D54</f>
        <v>95.757240760381819</v>
      </c>
      <c r="Y54" s="162">
        <f>M54/D54</f>
        <v>21.939707922003752</v>
      </c>
      <c r="Z54" s="162">
        <f>O54/D54</f>
        <v>19.980460145223137</v>
      </c>
      <c r="AA54" s="162">
        <f>P54/D54</f>
        <v>6.9605531533001548</v>
      </c>
      <c r="AB54" s="162">
        <f>Q54/D54</f>
        <v>10.687362323570206</v>
      </c>
      <c r="AC54" s="162">
        <f>R54/D54</f>
        <v>0.32006200538467816</v>
      </c>
      <c r="AD54" s="162">
        <f>F54/D54</f>
        <v>10.980011422044546</v>
      </c>
      <c r="AE54" s="202">
        <f t="shared" si="22"/>
        <v>407.20288177011594</v>
      </c>
      <c r="AF54" s="202">
        <f t="shared" si="23"/>
        <v>525.33252854667444</v>
      </c>
      <c r="AG54" s="79">
        <f>G54/D54</f>
        <v>92.245777922819613</v>
      </c>
      <c r="AI54" s="56"/>
      <c r="AJ54" s="56"/>
      <c r="AK54" s="56"/>
      <c r="AL54" s="56"/>
      <c r="AN54" s="56"/>
      <c r="AO54" s="56"/>
      <c r="AP54" s="56"/>
      <c r="AQ54" s="56"/>
      <c r="AR54" s="102"/>
      <c r="AS54" s="93">
        <v>54.39502641</v>
      </c>
      <c r="AT54" s="93">
        <f>H54/D54/14*7</f>
        <v>186.93226849963287</v>
      </c>
    </row>
    <row r="55" spans="1:46" ht="15" hidden="1" customHeight="1" x14ac:dyDescent="0.3">
      <c r="A55" s="230" t="s">
        <v>116</v>
      </c>
      <c r="B55" s="232"/>
      <c r="C55" s="14"/>
      <c r="D55" s="15"/>
      <c r="E55" s="15"/>
      <c r="F55" s="15"/>
      <c r="G55" s="15"/>
      <c r="H55" s="16"/>
      <c r="I55" s="16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210"/>
      <c r="U55" s="210"/>
      <c r="V55" s="210"/>
      <c r="W55" s="210"/>
      <c r="X55" s="210"/>
      <c r="Y55" s="210"/>
      <c r="Z55" s="210"/>
      <c r="AA55" s="210"/>
      <c r="AB55" s="210"/>
      <c r="AC55" s="210"/>
      <c r="AD55" s="197"/>
      <c r="AE55" s="204"/>
      <c r="AF55" s="210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03"/>
      <c r="AS55" s="96"/>
      <c r="AT55" s="96"/>
    </row>
    <row r="56" spans="1:46" ht="15" hidden="1" customHeight="1" x14ac:dyDescent="0.3">
      <c r="A56" s="230" t="s">
        <v>116</v>
      </c>
      <c r="B56" s="107">
        <v>20</v>
      </c>
      <c r="C56" s="60" t="s">
        <v>16</v>
      </c>
      <c r="D56" s="82">
        <v>173216</v>
      </c>
      <c r="E56" s="82">
        <v>143113</v>
      </c>
      <c r="F56" s="82">
        <v>1163297</v>
      </c>
      <c r="G56" s="82">
        <v>10010431</v>
      </c>
      <c r="H56" s="83">
        <v>38958808.409999996</v>
      </c>
      <c r="I56" s="83">
        <v>50957627.700000003</v>
      </c>
      <c r="J56" s="146">
        <v>13394518</v>
      </c>
      <c r="K56" s="146">
        <v>2332959</v>
      </c>
      <c r="L56" s="146">
        <v>8882247</v>
      </c>
      <c r="M56" s="146">
        <v>2121023</v>
      </c>
      <c r="N56" s="146">
        <v>133175</v>
      </c>
      <c r="O56" s="146">
        <v>1961155</v>
      </c>
      <c r="P56" s="146">
        <v>741592</v>
      </c>
      <c r="Q56" s="146">
        <v>890494</v>
      </c>
      <c r="R56" s="146">
        <v>36057</v>
      </c>
      <c r="S56" s="146">
        <v>119851</v>
      </c>
      <c r="T56" s="201">
        <f>H56/D56</f>
        <v>224.91460609874375</v>
      </c>
      <c r="U56" s="201">
        <f>I56/D56</f>
        <v>294.18545457694444</v>
      </c>
      <c r="V56" s="149">
        <f>J56/D56</f>
        <v>77.32841077036764</v>
      </c>
      <c r="W56" s="149">
        <f>K56/D56</f>
        <v>13.468495981895437</v>
      </c>
      <c r="X56" s="149">
        <f>L56/D56</f>
        <v>51.278444254572328</v>
      </c>
      <c r="Y56" s="149">
        <f>M56/D56</f>
        <v>12.24496004987992</v>
      </c>
      <c r="Z56" s="149">
        <f>O56/D56</f>
        <v>11.322019905782376</v>
      </c>
      <c r="AA56" s="149">
        <f>P56/D56</f>
        <v>4.2813135045261408</v>
      </c>
      <c r="AB56" s="149">
        <f>Q56/D56</f>
        <v>5.1409454092000741</v>
      </c>
      <c r="AC56" s="149">
        <f>R56/D56</f>
        <v>0.20816206355071126</v>
      </c>
      <c r="AD56" s="192">
        <f>F56/D56</f>
        <v>6.7158749769074451</v>
      </c>
      <c r="AE56" s="201">
        <f t="shared" ref="AE56:AE57" si="24">H56/E56</f>
        <v>272.22410549705472</v>
      </c>
      <c r="AF56" s="201">
        <f t="shared" ref="AF56:AF57" si="25">I56/E56</f>
        <v>356.06568026664246</v>
      </c>
      <c r="AG56" s="81">
        <f>G56/D56</f>
        <v>57.791607010899689</v>
      </c>
      <c r="AH56" s="39"/>
      <c r="AI56" s="72">
        <f>(T56-T57)*D56</f>
        <v>258362.81387063474</v>
      </c>
      <c r="AJ56" s="73">
        <f>(T56-T57)/T57</f>
        <v>6.6759648342776439E-3</v>
      </c>
      <c r="AK56" s="72">
        <f>(AE56-AE57)*E56</f>
        <v>225096.91827105099</v>
      </c>
      <c r="AL56" s="73">
        <f>(AE56-AE57)/AE57</f>
        <v>5.8113955415586083E-3</v>
      </c>
      <c r="AM56" s="26"/>
      <c r="AN56" s="74">
        <f>(U56-U57)*D56</f>
        <v>291419.93040595035</v>
      </c>
      <c r="AO56" s="75">
        <f>(U56-U57)/U57</f>
        <v>5.7517612474805753E-3</v>
      </c>
      <c r="AP56" s="74">
        <f>(AF56-AF57)*E56</f>
        <v>247868.57713009181</v>
      </c>
      <c r="AQ56" s="75">
        <f>(AF56-AF57)/AF57</f>
        <v>4.8879856938287844E-3</v>
      </c>
      <c r="AR56" s="101">
        <f>AD56/AD57-1</f>
        <v>1.0353834000018658E-3</v>
      </c>
      <c r="AS56" s="94">
        <v>33.645226749999999</v>
      </c>
      <c r="AT56" s="94">
        <f>(H56/(D56*14))*7</f>
        <v>112.45730304937189</v>
      </c>
    </row>
    <row r="57" spans="1:46" ht="15" hidden="1" customHeight="1" x14ac:dyDescent="0.3">
      <c r="A57" s="230" t="s">
        <v>116</v>
      </c>
      <c r="B57" s="107"/>
      <c r="C57" s="56" t="s">
        <v>17</v>
      </c>
      <c r="D57" s="76">
        <v>19387</v>
      </c>
      <c r="E57" s="76">
        <v>16004</v>
      </c>
      <c r="F57" s="76">
        <v>130066</v>
      </c>
      <c r="G57" s="76">
        <v>1115831</v>
      </c>
      <c r="H57" s="77">
        <v>4331502.51</v>
      </c>
      <c r="I57" s="77">
        <v>5670756.5700000003</v>
      </c>
      <c r="J57" s="159">
        <v>1486652</v>
      </c>
      <c r="K57" s="159">
        <v>263142</v>
      </c>
      <c r="L57" s="159">
        <v>982508</v>
      </c>
      <c r="M57" s="159">
        <v>234227</v>
      </c>
      <c r="N57" s="159">
        <v>14994</v>
      </c>
      <c r="O57" s="159">
        <v>222578</v>
      </c>
      <c r="P57" s="159">
        <v>85783</v>
      </c>
      <c r="Q57" s="159">
        <v>100736</v>
      </c>
      <c r="R57" s="159">
        <v>3978</v>
      </c>
      <c r="S57" s="159">
        <v>13438</v>
      </c>
      <c r="T57" s="202">
        <f>H57/D57</f>
        <v>223.42304172899364</v>
      </c>
      <c r="U57" s="202">
        <f>I57/D57</f>
        <v>292.50304688708928</v>
      </c>
      <c r="V57" s="162">
        <f>J57/D57</f>
        <v>76.68293186155671</v>
      </c>
      <c r="W57" s="162">
        <f>K57/D57</f>
        <v>13.573116005570743</v>
      </c>
      <c r="X57" s="162">
        <f>L57/D57</f>
        <v>50.678702223139219</v>
      </c>
      <c r="Y57" s="162">
        <f>M57/D57</f>
        <v>12.081652653840202</v>
      </c>
      <c r="Z57" s="162">
        <f>O57/D57</f>
        <v>11.480786093774178</v>
      </c>
      <c r="AA57" s="162">
        <f>P57/D57</f>
        <v>4.4247691752205087</v>
      </c>
      <c r="AB57" s="162">
        <f>Q57/D57</f>
        <v>5.1960592149378453</v>
      </c>
      <c r="AC57" s="162">
        <f>R57/D57</f>
        <v>0.20518904420487954</v>
      </c>
      <c r="AD57" s="162">
        <f>F57/D57</f>
        <v>6.7089286635374217</v>
      </c>
      <c r="AE57" s="202">
        <f t="shared" si="24"/>
        <v>270.651244063984</v>
      </c>
      <c r="AF57" s="202">
        <f t="shared" si="25"/>
        <v>354.33370219945016</v>
      </c>
      <c r="AG57" s="79">
        <f>G57/D57</f>
        <v>57.555630061381336</v>
      </c>
      <c r="AI57" s="56"/>
      <c r="AJ57" s="56"/>
      <c r="AK57" s="56"/>
      <c r="AL57" s="56"/>
      <c r="AN57" s="56"/>
      <c r="AO57" s="56"/>
      <c r="AP57" s="56"/>
      <c r="AQ57" s="56"/>
      <c r="AR57" s="102"/>
      <c r="AS57" s="93">
        <v>33.369292479999999</v>
      </c>
      <c r="AT57" s="93">
        <f>H57/D57/14*7</f>
        <v>111.71152086449682</v>
      </c>
    </row>
    <row r="58" spans="1:46" ht="15" hidden="1" customHeight="1" x14ac:dyDescent="0.3">
      <c r="A58" s="230" t="s">
        <v>116</v>
      </c>
      <c r="B58" s="232"/>
      <c r="C58" s="14"/>
      <c r="D58" s="15"/>
      <c r="E58" s="15"/>
      <c r="F58" s="15"/>
      <c r="G58" s="15"/>
      <c r="H58" s="16"/>
      <c r="I58" s="16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210"/>
      <c r="U58" s="210"/>
      <c r="V58" s="210"/>
      <c r="W58" s="210"/>
      <c r="X58" s="210"/>
      <c r="Y58" s="210"/>
      <c r="Z58" s="210"/>
      <c r="AA58" s="210"/>
      <c r="AB58" s="210"/>
      <c r="AC58" s="210"/>
      <c r="AD58" s="197"/>
      <c r="AE58" s="204"/>
      <c r="AF58" s="210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03"/>
      <c r="AS58" s="96"/>
      <c r="AT58" s="96"/>
    </row>
    <row r="59" spans="1:46" ht="15" hidden="1" customHeight="1" x14ac:dyDescent="0.3">
      <c r="A59" s="230" t="s">
        <v>116</v>
      </c>
      <c r="B59" s="107">
        <v>25</v>
      </c>
      <c r="C59" s="60" t="s">
        <v>16</v>
      </c>
      <c r="D59" s="82">
        <v>446217</v>
      </c>
      <c r="E59" s="82">
        <v>398665</v>
      </c>
      <c r="F59" s="82">
        <v>4367437</v>
      </c>
      <c r="G59" s="82">
        <v>34445936</v>
      </c>
      <c r="H59" s="83">
        <v>154985351.40000001</v>
      </c>
      <c r="I59" s="83">
        <v>206368870.80000001</v>
      </c>
      <c r="J59" s="146">
        <v>48960070</v>
      </c>
      <c r="K59" s="146">
        <v>8410776</v>
      </c>
      <c r="L59" s="146">
        <v>30488612</v>
      </c>
      <c r="M59" s="146">
        <v>9871205</v>
      </c>
      <c r="N59" s="146">
        <v>371439</v>
      </c>
      <c r="O59" s="146">
        <v>6963131</v>
      </c>
      <c r="P59" s="146">
        <v>2681273</v>
      </c>
      <c r="Q59" s="146">
        <v>3198770</v>
      </c>
      <c r="R59" s="146">
        <v>118246</v>
      </c>
      <c r="S59" s="146">
        <v>350969</v>
      </c>
      <c r="T59" s="201">
        <f>H59/D59</f>
        <v>347.33179462010639</v>
      </c>
      <c r="U59" s="201">
        <f>I59/D59</f>
        <v>462.48545169726839</v>
      </c>
      <c r="V59" s="149">
        <f>J59/D59</f>
        <v>109.72255651398311</v>
      </c>
      <c r="W59" s="149">
        <f>K59/D59</f>
        <v>18.849071191819228</v>
      </c>
      <c r="X59" s="149">
        <f>L59/D59</f>
        <v>68.326872351344747</v>
      </c>
      <c r="Y59" s="149">
        <f>M59/D59</f>
        <v>22.121983250301984</v>
      </c>
      <c r="Z59" s="149">
        <f>O59/D59</f>
        <v>15.604808871020154</v>
      </c>
      <c r="AA59" s="149">
        <f>P59/D59</f>
        <v>6.0088992575361315</v>
      </c>
      <c r="AB59" s="149">
        <f>Q59/D59</f>
        <v>7.168642162893839</v>
      </c>
      <c r="AC59" s="149">
        <f>R59/D59</f>
        <v>0.26499662720156336</v>
      </c>
      <c r="AD59" s="192">
        <f>F59/D59</f>
        <v>9.7876974655828892</v>
      </c>
      <c r="AE59" s="201">
        <f t="shared" ref="AE59:AE60" si="26">H59/E59</f>
        <v>388.76086789660491</v>
      </c>
      <c r="AF59" s="201">
        <f t="shared" ref="AF59:AF60" si="27">I59/E59</f>
        <v>517.64983331870121</v>
      </c>
      <c r="AG59" s="81">
        <f>G59/D59</f>
        <v>77.19548112241354</v>
      </c>
      <c r="AH59" s="39"/>
      <c r="AI59" s="72">
        <f>(T59-T60)*D59</f>
        <v>-128092.6942363983</v>
      </c>
      <c r="AJ59" s="73">
        <f>(T59-T60)/T60</f>
        <v>-8.2580007802919944E-4</v>
      </c>
      <c r="AK59" s="72">
        <f>(AE59-AE60)*E59</f>
        <v>228687.09187211801</v>
      </c>
      <c r="AL59" s="73">
        <f>(AE59-AE60)/AE60</f>
        <v>1.4777204774638405E-3</v>
      </c>
      <c r="AM59" s="26"/>
      <c r="AN59" s="74">
        <f>(U59-U60)*D59</f>
        <v>-158588.19706229566</v>
      </c>
      <c r="AO59" s="75">
        <f>(U59-U60)/U60</f>
        <v>-7.6787947632935081E-4</v>
      </c>
      <c r="AP59" s="74">
        <f>(AF59-AF60)*E59</f>
        <v>316450.07622722874</v>
      </c>
      <c r="AQ59" s="75">
        <f>(AF59-AF60)/AF60</f>
        <v>1.5357746107309822E-3</v>
      </c>
      <c r="AR59" s="101">
        <f>AD59/AD60-1</f>
        <v>4.3623866311492954E-4</v>
      </c>
      <c r="AS59" s="94">
        <v>51.585689870000003</v>
      </c>
      <c r="AT59" s="94">
        <f>(H59/(D59*14))*7</f>
        <v>173.6658973100532</v>
      </c>
    </row>
    <row r="60" spans="1:46" ht="15" hidden="1" customHeight="1" x14ac:dyDescent="0.3">
      <c r="A60" s="230" t="s">
        <v>116</v>
      </c>
      <c r="B60" s="107"/>
      <c r="C60" s="56" t="s">
        <v>17</v>
      </c>
      <c r="D60" s="76">
        <v>49365</v>
      </c>
      <c r="E60" s="76">
        <v>44206</v>
      </c>
      <c r="F60" s="76">
        <v>482959</v>
      </c>
      <c r="G60" s="76">
        <v>3810875</v>
      </c>
      <c r="H60" s="77">
        <v>17160204.940000001</v>
      </c>
      <c r="I60" s="77">
        <v>22848138.940000001</v>
      </c>
      <c r="J60" s="159">
        <v>5426918</v>
      </c>
      <c r="K60" s="159">
        <v>930862</v>
      </c>
      <c r="L60" s="159">
        <v>3376222</v>
      </c>
      <c r="M60" s="159">
        <v>1098931</v>
      </c>
      <c r="N60" s="159">
        <v>41062</v>
      </c>
      <c r="O60" s="159">
        <v>766262</v>
      </c>
      <c r="P60" s="159">
        <v>292940</v>
      </c>
      <c r="Q60" s="159">
        <v>352375</v>
      </c>
      <c r="R60" s="159">
        <v>13104</v>
      </c>
      <c r="S60" s="159">
        <v>38774</v>
      </c>
      <c r="T60" s="202">
        <f>H60/D60</f>
        <v>347.6188583004153</v>
      </c>
      <c r="U60" s="202">
        <f>I60/D60</f>
        <v>462.84085769269728</v>
      </c>
      <c r="V60" s="162">
        <f>J60/D60</f>
        <v>109.93452851210371</v>
      </c>
      <c r="W60" s="162">
        <f>K60/D60</f>
        <v>18.856720348424997</v>
      </c>
      <c r="X60" s="162">
        <f>L60/D60</f>
        <v>68.39303150005064</v>
      </c>
      <c r="Y60" s="162">
        <f>M60/D60</f>
        <v>22.261339005368175</v>
      </c>
      <c r="Z60" s="162">
        <f>O60/D60</f>
        <v>15.522374151726932</v>
      </c>
      <c r="AA60" s="162">
        <f>P60/D60</f>
        <v>5.934163881292414</v>
      </c>
      <c r="AB60" s="162">
        <f>Q60/D60</f>
        <v>7.1381545629494578</v>
      </c>
      <c r="AC60" s="162">
        <f>R60/D60</f>
        <v>0.26545123062898812</v>
      </c>
      <c r="AD60" s="162">
        <f>F60/D60</f>
        <v>9.7834295553529831</v>
      </c>
      <c r="AE60" s="202">
        <f t="shared" si="26"/>
        <v>388.1872356693662</v>
      </c>
      <c r="AF60" s="202">
        <f t="shared" si="27"/>
        <v>516.85605890603085</v>
      </c>
      <c r="AG60" s="79">
        <f>G60/D60</f>
        <v>77.197913501468648</v>
      </c>
      <c r="AI60" s="56"/>
      <c r="AJ60" s="56"/>
      <c r="AK60" s="56"/>
      <c r="AL60" s="56"/>
      <c r="AN60" s="56"/>
      <c r="AO60" s="56"/>
      <c r="AP60" s="56"/>
      <c r="AQ60" s="56"/>
      <c r="AR60" s="102"/>
      <c r="AS60" s="93">
        <v>51.551629869999999</v>
      </c>
      <c r="AT60" s="93">
        <f>H60/D60/14*7</f>
        <v>173.80942915020765</v>
      </c>
    </row>
    <row r="61" spans="1:46" ht="15" hidden="1" customHeight="1" x14ac:dyDescent="0.3">
      <c r="A61" s="230" t="s">
        <v>116</v>
      </c>
      <c r="B61" s="232"/>
      <c r="C61" s="14"/>
      <c r="D61" s="15"/>
      <c r="E61" s="15"/>
      <c r="F61" s="15"/>
      <c r="G61" s="15"/>
      <c r="H61" s="16"/>
      <c r="I61" s="16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197"/>
      <c r="AE61" s="204"/>
      <c r="AF61" s="210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03"/>
      <c r="AS61" s="96"/>
      <c r="AT61" s="96"/>
    </row>
    <row r="62" spans="1:46" ht="15" hidden="1" customHeight="1" x14ac:dyDescent="0.3">
      <c r="A62" s="230" t="s">
        <v>116</v>
      </c>
      <c r="B62" s="107">
        <v>27</v>
      </c>
      <c r="C62" s="60" t="s">
        <v>16</v>
      </c>
      <c r="D62" s="82">
        <v>246146</v>
      </c>
      <c r="E62" s="82">
        <v>225366</v>
      </c>
      <c r="F62" s="82">
        <v>3066156</v>
      </c>
      <c r="G62" s="82">
        <v>23156219</v>
      </c>
      <c r="H62" s="83">
        <v>104197529.7</v>
      </c>
      <c r="I62" s="83">
        <v>133025235.3</v>
      </c>
      <c r="J62" s="146">
        <v>27437737</v>
      </c>
      <c r="K62" s="146">
        <v>4695592</v>
      </c>
      <c r="L62" s="146">
        <v>18116081</v>
      </c>
      <c r="M62" s="146">
        <v>4529831</v>
      </c>
      <c r="N62" s="146">
        <v>206236</v>
      </c>
      <c r="O62" s="146">
        <v>4667519</v>
      </c>
      <c r="P62" s="146">
        <v>1779445</v>
      </c>
      <c r="Q62" s="146">
        <v>2363651</v>
      </c>
      <c r="R62" s="146">
        <v>66799</v>
      </c>
      <c r="S62" s="146">
        <v>201446</v>
      </c>
      <c r="T62" s="201">
        <f>H62/D62</f>
        <v>423.31595760239861</v>
      </c>
      <c r="U62" s="201">
        <f>I62/D62</f>
        <v>540.43224468404924</v>
      </c>
      <c r="V62" s="149">
        <f>J62/D62</f>
        <v>111.46935964833879</v>
      </c>
      <c r="W62" s="149">
        <f>K62/D62</f>
        <v>19.076450561861659</v>
      </c>
      <c r="X62" s="149">
        <f>L62/D62</f>
        <v>73.598925028235271</v>
      </c>
      <c r="Y62" s="149">
        <f>M62/D62</f>
        <v>18.403025033922955</v>
      </c>
      <c r="Z62" s="149">
        <f>O62/D62</f>
        <v>18.962400364011604</v>
      </c>
      <c r="AA62" s="149">
        <f>P62/D62</f>
        <v>7.2292257440705923</v>
      </c>
      <c r="AB62" s="149">
        <f>Q62/D62</f>
        <v>9.6026382715949072</v>
      </c>
      <c r="AC62" s="149">
        <f>R62/D62</f>
        <v>0.27137958772435872</v>
      </c>
      <c r="AD62" s="192">
        <f>F62/D62</f>
        <v>12.456655805903813</v>
      </c>
      <c r="AE62" s="201">
        <f t="shared" ref="AE62:AE63" si="28">H62/E62</f>
        <v>462.34804584542479</v>
      </c>
      <c r="AF62" s="201">
        <f t="shared" ref="AF62:AF63" si="29">I62/E62</f>
        <v>590.2631066798009</v>
      </c>
      <c r="AG62" s="81">
        <f>G62/D62</f>
        <v>94.075138332534351</v>
      </c>
      <c r="AH62" s="39"/>
      <c r="AI62" s="72">
        <f>(T62-T63)*D62</f>
        <v>-521742.36255563091</v>
      </c>
      <c r="AJ62" s="73">
        <f>(T62-T63)/T63</f>
        <v>-4.9822955438800247E-3</v>
      </c>
      <c r="AK62" s="72">
        <f>(AE62-AE63)*E62</f>
        <v>-664943.24011276069</v>
      </c>
      <c r="AL62" s="73">
        <f>(AE62-AE63)/AE63</f>
        <v>-6.3410982162561769E-3</v>
      </c>
      <c r="AM62" s="26"/>
      <c r="AN62" s="74">
        <f>(U62-U63)*D62</f>
        <v>-651998.51314553828</v>
      </c>
      <c r="AO62" s="75">
        <f>(U62-U63)/U63</f>
        <v>-4.8774087744582143E-3</v>
      </c>
      <c r="AP62" s="74">
        <f>(AF62-AF63)*E62</f>
        <v>-834798.64930399321</v>
      </c>
      <c r="AQ62" s="75">
        <f>(AF62-AF63)/AF63</f>
        <v>-6.2363546808911719E-3</v>
      </c>
      <c r="AR62" s="101">
        <f>AD62/AD63-1</f>
        <v>-8.6970033995495966E-3</v>
      </c>
      <c r="AS62" s="94">
        <v>60.523599570000002</v>
      </c>
      <c r="AT62" s="94">
        <f>(H62/(D62*14))*7</f>
        <v>211.65797880119931</v>
      </c>
    </row>
    <row r="63" spans="1:46" ht="15" hidden="1" customHeight="1" x14ac:dyDescent="0.3">
      <c r="A63" s="230" t="s">
        <v>116</v>
      </c>
      <c r="B63" s="107"/>
      <c r="C63" s="56" t="s">
        <v>17</v>
      </c>
      <c r="D63" s="76">
        <v>27547</v>
      </c>
      <c r="E63" s="76">
        <v>25187</v>
      </c>
      <c r="F63" s="76">
        <v>346154</v>
      </c>
      <c r="G63" s="76">
        <v>2608265</v>
      </c>
      <c r="H63" s="77">
        <v>11719474.57</v>
      </c>
      <c r="I63" s="77">
        <v>14960254.32</v>
      </c>
      <c r="J63" s="159">
        <v>3039382</v>
      </c>
      <c r="K63" s="159">
        <v>523129</v>
      </c>
      <c r="L63" s="159">
        <v>2004702</v>
      </c>
      <c r="M63" s="159">
        <v>500767</v>
      </c>
      <c r="N63" s="159">
        <v>23082</v>
      </c>
      <c r="O63" s="159">
        <v>517446</v>
      </c>
      <c r="P63" s="159">
        <v>195242</v>
      </c>
      <c r="Q63" s="159">
        <v>264746</v>
      </c>
      <c r="R63" s="159">
        <v>7334</v>
      </c>
      <c r="S63" s="159">
        <v>22502</v>
      </c>
      <c r="T63" s="202">
        <f>H63/D63</f>
        <v>425.43560351399429</v>
      </c>
      <c r="U63" s="202">
        <f>I63/D63</f>
        <v>543.08107307510795</v>
      </c>
      <c r="V63" s="162">
        <f>J63/D63</f>
        <v>110.33441028061132</v>
      </c>
      <c r="W63" s="162">
        <f>K63/D63</f>
        <v>18.990416379279051</v>
      </c>
      <c r="X63" s="162">
        <f>L63/D63</f>
        <v>72.773877373216678</v>
      </c>
      <c r="Y63" s="162">
        <f>M63/D63</f>
        <v>18.178640142302246</v>
      </c>
      <c r="Z63" s="162">
        <f>O63/D63</f>
        <v>18.784114422623155</v>
      </c>
      <c r="AA63" s="162">
        <f>P63/D63</f>
        <v>7.0875957454532257</v>
      </c>
      <c r="AB63" s="162">
        <f>Q63/D63</f>
        <v>9.6107017098050598</v>
      </c>
      <c r="AC63" s="162">
        <f>R63/D63</f>
        <v>0.26623588775547247</v>
      </c>
      <c r="AD63" s="162">
        <f>F63/D63</f>
        <v>12.565941844846989</v>
      </c>
      <c r="AE63" s="202">
        <f t="shared" si="28"/>
        <v>465.2985496486283</v>
      </c>
      <c r="AF63" s="202">
        <f t="shared" si="29"/>
        <v>593.96729741533329</v>
      </c>
      <c r="AG63" s="79">
        <f>G63/D63</f>
        <v>94.684176135332336</v>
      </c>
      <c r="AI63" s="56"/>
      <c r="AJ63" s="56"/>
      <c r="AK63" s="56"/>
      <c r="AL63" s="56"/>
      <c r="AN63" s="56"/>
      <c r="AO63" s="56"/>
      <c r="AP63" s="56"/>
      <c r="AQ63" s="56"/>
      <c r="AR63" s="102"/>
      <c r="AS63" s="93">
        <v>60.941275179999998</v>
      </c>
      <c r="AT63" s="93">
        <f>H63/D63/14*7</f>
        <v>212.71780175699715</v>
      </c>
    </row>
    <row r="64" spans="1:46" ht="15" hidden="1" customHeight="1" x14ac:dyDescent="0.3">
      <c r="A64" s="230" t="s">
        <v>116</v>
      </c>
      <c r="B64" s="232"/>
      <c r="C64" s="14"/>
      <c r="D64" s="15"/>
      <c r="E64" s="15"/>
      <c r="F64" s="15"/>
      <c r="G64" s="15"/>
      <c r="H64" s="16"/>
      <c r="I64" s="16"/>
      <c r="J64" s="199"/>
      <c r="K64" s="199"/>
      <c r="L64" s="199"/>
      <c r="M64" s="199"/>
      <c r="N64" s="199"/>
      <c r="O64" s="199"/>
      <c r="P64" s="199"/>
      <c r="Q64" s="199"/>
      <c r="R64" s="199"/>
      <c r="S64" s="199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197"/>
      <c r="AE64" s="204"/>
      <c r="AF64" s="210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03"/>
      <c r="AS64" s="96"/>
      <c r="AT64" s="96"/>
    </row>
    <row r="65" spans="1:47" ht="15" hidden="1" customHeight="1" x14ac:dyDescent="0.3">
      <c r="A65" s="230" t="s">
        <v>116</v>
      </c>
      <c r="B65" s="107">
        <v>29</v>
      </c>
      <c r="C65" s="60" t="s">
        <v>16</v>
      </c>
      <c r="D65" s="82">
        <v>374024</v>
      </c>
      <c r="E65" s="82">
        <v>330359</v>
      </c>
      <c r="F65" s="82">
        <v>3572530</v>
      </c>
      <c r="G65" s="82">
        <v>31199015</v>
      </c>
      <c r="H65" s="83">
        <v>130977413</v>
      </c>
      <c r="I65" s="83">
        <v>173208688.40000001</v>
      </c>
      <c r="J65" s="146">
        <v>33842763</v>
      </c>
      <c r="K65" s="146">
        <v>5796727</v>
      </c>
      <c r="L65" s="146">
        <v>21091702</v>
      </c>
      <c r="M65" s="146">
        <v>6740789</v>
      </c>
      <c r="N65" s="146">
        <v>301085</v>
      </c>
      <c r="O65" s="146">
        <v>5026196</v>
      </c>
      <c r="P65" s="146">
        <v>2374160</v>
      </c>
      <c r="Q65" s="146">
        <v>1718166</v>
      </c>
      <c r="R65" s="146">
        <v>96831</v>
      </c>
      <c r="S65" s="146">
        <v>279197</v>
      </c>
      <c r="T65" s="201">
        <f>H65/D65</f>
        <v>350.18451489743973</v>
      </c>
      <c r="U65" s="201">
        <f>I65/D65</f>
        <v>463.09511796034479</v>
      </c>
      <c r="V65" s="149">
        <f>J65/D65</f>
        <v>90.482864735952774</v>
      </c>
      <c r="W65" s="149">
        <f>K65/D65</f>
        <v>15.498275511731867</v>
      </c>
      <c r="X65" s="149">
        <f>L65/D65</f>
        <v>56.391306440228433</v>
      </c>
      <c r="Y65" s="149">
        <f>M65/D65</f>
        <v>18.022343485979508</v>
      </c>
      <c r="Z65" s="149">
        <f>O65/D65</f>
        <v>13.438164395867645</v>
      </c>
      <c r="AA65" s="149">
        <f>P65/D65</f>
        <v>6.3476140568519668</v>
      </c>
      <c r="AB65" s="149">
        <f>Q65/D65</f>
        <v>4.593731953029752</v>
      </c>
      <c r="AC65" s="149">
        <f>R65/D65</f>
        <v>0.25888980386285371</v>
      </c>
      <c r="AD65" s="192">
        <f>F65/D65</f>
        <v>9.5516063140333234</v>
      </c>
      <c r="AE65" s="201">
        <f t="shared" ref="AE65:AE66" si="30">H65/E65</f>
        <v>396.46994027709252</v>
      </c>
      <c r="AF65" s="201">
        <f t="shared" ref="AF65:AF66" si="31">I65/E65</f>
        <v>524.30443366156214</v>
      </c>
      <c r="AG65" s="81">
        <f>G65/D65</f>
        <v>83.414473402776295</v>
      </c>
      <c r="AH65" s="39"/>
      <c r="AI65" s="72">
        <f>(T65-T66)*D65</f>
        <v>-1018910.128994606</v>
      </c>
      <c r="AJ65" s="73">
        <f>(T65-T66)/T66</f>
        <v>-7.7192311485742432E-3</v>
      </c>
      <c r="AK65" s="72">
        <f>(AE65-AE66)*E65</f>
        <v>-1166701.2808403203</v>
      </c>
      <c r="AL65" s="73">
        <f>(AE65-AE66)/AE66</f>
        <v>-8.829006779377091E-3</v>
      </c>
      <c r="AM65" s="26"/>
      <c r="AN65" s="74">
        <f>(U65-U66)*D65</f>
        <v>-1451728.7580136633</v>
      </c>
      <c r="AO65" s="75">
        <f>(U65-U66)/U66</f>
        <v>-8.3117215774212768E-3</v>
      </c>
      <c r="AP65" s="74">
        <f>(AF65-AF66)*E65</f>
        <v>-1647289.2374401111</v>
      </c>
      <c r="AQ65" s="75">
        <f>(AF65-AF66)/AF66</f>
        <v>-9.4208345616626724E-3</v>
      </c>
      <c r="AR65" s="101">
        <f>AD65/AD66-1</f>
        <v>-3.5699254499521604E-4</v>
      </c>
      <c r="AS65" s="94">
        <v>50.49307391</v>
      </c>
      <c r="AT65" s="94">
        <f>(H65/(D65*14))*7</f>
        <v>175.09225744871986</v>
      </c>
    </row>
    <row r="66" spans="1:47" ht="15" hidden="1" customHeight="1" x14ac:dyDescent="0.3">
      <c r="A66" s="230" t="s">
        <v>116</v>
      </c>
      <c r="B66" s="107"/>
      <c r="C66" s="56" t="s">
        <v>17</v>
      </c>
      <c r="D66" s="76">
        <v>41705</v>
      </c>
      <c r="E66" s="76">
        <v>36795</v>
      </c>
      <c r="F66" s="76">
        <v>398492</v>
      </c>
      <c r="G66" s="76">
        <v>3497354</v>
      </c>
      <c r="H66" s="77">
        <v>14718057.279999999</v>
      </c>
      <c r="I66" s="77">
        <v>19475254.789999999</v>
      </c>
      <c r="J66" s="159">
        <v>3782732</v>
      </c>
      <c r="K66" s="159">
        <v>640529</v>
      </c>
      <c r="L66" s="159">
        <v>2360091</v>
      </c>
      <c r="M66" s="159">
        <v>758553</v>
      </c>
      <c r="N66" s="159">
        <v>33561</v>
      </c>
      <c r="O66" s="159">
        <v>561146</v>
      </c>
      <c r="P66" s="159">
        <v>264992</v>
      </c>
      <c r="Q66" s="159">
        <v>192507</v>
      </c>
      <c r="R66" s="159">
        <v>10664</v>
      </c>
      <c r="S66" s="159">
        <v>31124</v>
      </c>
      <c r="T66" s="202">
        <f>H66/D66</f>
        <v>352.90869871718019</v>
      </c>
      <c r="U66" s="202">
        <f>I66/D66</f>
        <v>466.9764965831435</v>
      </c>
      <c r="V66" s="162">
        <f>J66/D66</f>
        <v>90.702122047716102</v>
      </c>
      <c r="W66" s="162">
        <f>K66/D66</f>
        <v>15.358566119170364</v>
      </c>
      <c r="X66" s="162">
        <f>L66/D66</f>
        <v>56.590121088598487</v>
      </c>
      <c r="Y66" s="162">
        <f>M66/D66</f>
        <v>18.188538544539025</v>
      </c>
      <c r="Z66" s="162">
        <f>O66/D66</f>
        <v>13.455125284738042</v>
      </c>
      <c r="AA66" s="162">
        <f>P66/D66</f>
        <v>6.3539623546337367</v>
      </c>
      <c r="AB66" s="162">
        <f>Q66/D66</f>
        <v>4.6159213523558327</v>
      </c>
      <c r="AC66" s="162">
        <f>R66/D66</f>
        <v>0.25570075530511926</v>
      </c>
      <c r="AD66" s="162">
        <f>F66/D66</f>
        <v>9.5550173840067139</v>
      </c>
      <c r="AE66" s="202">
        <f t="shared" si="30"/>
        <v>400.00155673325179</v>
      </c>
      <c r="AF66" s="202">
        <f t="shared" si="31"/>
        <v>529.29079467318923</v>
      </c>
      <c r="AG66" s="79">
        <f>G66/D66</f>
        <v>83.859345402229948</v>
      </c>
      <c r="AI66" s="56"/>
      <c r="AJ66" s="56"/>
      <c r="AK66" s="56"/>
      <c r="AL66" s="56"/>
      <c r="AN66" s="56"/>
      <c r="AO66" s="56"/>
      <c r="AP66" s="56"/>
      <c r="AQ66" s="56"/>
      <c r="AR66" s="102"/>
      <c r="AS66" s="93">
        <v>50.884569659999997</v>
      </c>
      <c r="AT66" s="93">
        <f>H66/D66/14*7</f>
        <v>176.45434935859009</v>
      </c>
    </row>
    <row r="67" spans="1:47" ht="15" hidden="1" customHeight="1" x14ac:dyDescent="0.3">
      <c r="A67" s="230" t="s">
        <v>116</v>
      </c>
      <c r="B67" s="232"/>
      <c r="C67" s="14"/>
      <c r="D67" s="15"/>
      <c r="E67" s="15"/>
      <c r="F67" s="15"/>
      <c r="G67" s="15"/>
      <c r="H67" s="16"/>
      <c r="I67" s="16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197"/>
      <c r="AE67" s="204"/>
      <c r="AF67" s="210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03"/>
      <c r="AS67" s="96"/>
      <c r="AT67" s="96"/>
    </row>
    <row r="68" spans="1:47" ht="15" hidden="1" customHeight="1" x14ac:dyDescent="0.3">
      <c r="A68" s="230" t="s">
        <v>116</v>
      </c>
      <c r="B68" s="107">
        <v>30</v>
      </c>
      <c r="C68" s="60" t="s">
        <v>16</v>
      </c>
      <c r="D68" s="82">
        <v>77694</v>
      </c>
      <c r="E68" s="82">
        <v>71575</v>
      </c>
      <c r="F68" s="82">
        <v>907375</v>
      </c>
      <c r="G68" s="82">
        <v>7650180</v>
      </c>
      <c r="H68" s="83">
        <v>33504651.870000001</v>
      </c>
      <c r="I68" s="83">
        <v>41066907.520000003</v>
      </c>
      <c r="J68" s="146">
        <v>7062289</v>
      </c>
      <c r="K68" s="146">
        <v>1230939</v>
      </c>
      <c r="L68" s="146">
        <v>4205304</v>
      </c>
      <c r="M68" s="146">
        <v>1583252</v>
      </c>
      <c r="N68" s="146">
        <v>64775</v>
      </c>
      <c r="O68" s="146">
        <v>1123683</v>
      </c>
      <c r="P68" s="146">
        <v>547914</v>
      </c>
      <c r="Q68" s="146">
        <v>356047</v>
      </c>
      <c r="R68" s="146">
        <v>29689</v>
      </c>
      <c r="S68" s="146">
        <v>61210</v>
      </c>
      <c r="T68" s="201">
        <f>H68/D68</f>
        <v>431.23860105027416</v>
      </c>
      <c r="U68" s="201">
        <f>I68/D68</f>
        <v>528.57244471902595</v>
      </c>
      <c r="V68" s="149">
        <f>J68/D68</f>
        <v>90.898769531752777</v>
      </c>
      <c r="W68" s="149">
        <f>K68/D68</f>
        <v>15.843424202641131</v>
      </c>
      <c r="X68" s="149">
        <f>L68/D68</f>
        <v>54.126496254537031</v>
      </c>
      <c r="Y68" s="149">
        <f>M68/D68</f>
        <v>20.378047210852834</v>
      </c>
      <c r="Z68" s="149">
        <f>O68/D68</f>
        <v>14.46293150050197</v>
      </c>
      <c r="AA68" s="149">
        <f>P68/D68</f>
        <v>7.0522048034597269</v>
      </c>
      <c r="AB68" s="149">
        <f>Q68/D68</f>
        <v>4.5826833474914404</v>
      </c>
      <c r="AC68" s="149">
        <f>R68/D68</f>
        <v>0.38212731999897032</v>
      </c>
      <c r="AD68" s="192">
        <f>F68/D68</f>
        <v>11.678829768064459</v>
      </c>
      <c r="AE68" s="201">
        <f t="shared" ref="AE68:AE69" si="32">H68/E68</f>
        <v>468.10550988473631</v>
      </c>
      <c r="AF68" s="201">
        <f t="shared" ref="AF68:AF69" si="33">I68/E68</f>
        <v>573.7604962626616</v>
      </c>
      <c r="AG68" s="81">
        <f>G68/D68</f>
        <v>98.465518572862763</v>
      </c>
      <c r="AH68" s="39"/>
      <c r="AI68" s="72">
        <f>(T68-T69)*D68</f>
        <v>-147097.29949539303</v>
      </c>
      <c r="AJ68" s="73">
        <f>(T68-T69)/T69</f>
        <v>-4.3711635539211034E-3</v>
      </c>
      <c r="AK68" s="72">
        <f>(AE68-AE69)*E68</f>
        <v>-254630.26159897953</v>
      </c>
      <c r="AL68" s="73">
        <f>(AE68-AE69)/AE69</f>
        <v>-7.5425259520149395E-3</v>
      </c>
      <c r="AM68" s="26"/>
      <c r="AN68" s="74">
        <f>(U68-U69)*D68</f>
        <v>-232829.22392494898</v>
      </c>
      <c r="AO68" s="75">
        <f>(U68-U69)/U69</f>
        <v>-5.6375474102555228E-3</v>
      </c>
      <c r="AP68" s="74">
        <f>(AF68-AF69)*E68</f>
        <v>-364801.05706218025</v>
      </c>
      <c r="AQ68" s="75">
        <f>(AF68-AF69)/AF69</f>
        <v>-8.8048760138302595E-3</v>
      </c>
      <c r="AR68" s="101">
        <f>AD68/AD69-1</f>
        <v>1.2804962554054278E-2</v>
      </c>
      <c r="AS68" s="94">
        <v>62.759816290000003</v>
      </c>
      <c r="AT68" s="94">
        <f>(H68/(D68*14))*7</f>
        <v>215.61930052513708</v>
      </c>
    </row>
    <row r="69" spans="1:47" ht="15" hidden="1" customHeight="1" x14ac:dyDescent="0.3">
      <c r="A69" s="230" t="s">
        <v>116</v>
      </c>
      <c r="B69" s="107"/>
      <c r="C69" s="56" t="s">
        <v>17</v>
      </c>
      <c r="D69" s="76">
        <v>8581</v>
      </c>
      <c r="E69" s="76">
        <v>7880</v>
      </c>
      <c r="F69" s="76">
        <v>98949</v>
      </c>
      <c r="G69" s="76">
        <v>848684</v>
      </c>
      <c r="H69" s="77">
        <v>3716704.76</v>
      </c>
      <c r="I69" s="77">
        <v>4561395.2300000004</v>
      </c>
      <c r="J69" s="159">
        <v>796831</v>
      </c>
      <c r="K69" s="159">
        <v>138222</v>
      </c>
      <c r="L69" s="159">
        <v>475941</v>
      </c>
      <c r="M69" s="159">
        <v>177921</v>
      </c>
      <c r="N69" s="159">
        <v>7137</v>
      </c>
      <c r="O69" s="159">
        <v>125022</v>
      </c>
      <c r="P69" s="159">
        <v>60659</v>
      </c>
      <c r="Q69" s="159">
        <v>40057</v>
      </c>
      <c r="R69" s="159">
        <v>3229</v>
      </c>
      <c r="S69" s="159">
        <v>6762</v>
      </c>
      <c r="T69" s="202">
        <f>H69/D69</f>
        <v>433.13189138795008</v>
      </c>
      <c r="U69" s="202">
        <f>I69/D69</f>
        <v>531.56919123645264</v>
      </c>
      <c r="V69" s="162">
        <f>J69/D69</f>
        <v>92.859923085887431</v>
      </c>
      <c r="W69" s="162">
        <f>K69/D69</f>
        <v>16.107912830672415</v>
      </c>
      <c r="X69" s="162">
        <f>L69/D69</f>
        <v>55.464514625335042</v>
      </c>
      <c r="Y69" s="162">
        <f>M69/D69</f>
        <v>20.734296702016081</v>
      </c>
      <c r="Z69" s="162">
        <f>O69/D69</f>
        <v>14.569630579186574</v>
      </c>
      <c r="AA69" s="162">
        <f>P69/D69</f>
        <v>7.0689896282484561</v>
      </c>
      <c r="AB69" s="162">
        <f>Q69/D69</f>
        <v>4.6681039505885096</v>
      </c>
      <c r="AC69" s="162">
        <f>R69/D69</f>
        <v>0.37629646894301366</v>
      </c>
      <c r="AD69" s="162">
        <f>F69/D69</f>
        <v>11.531173522899429</v>
      </c>
      <c r="AE69" s="202">
        <f t="shared" si="32"/>
        <v>471.663040609137</v>
      </c>
      <c r="AF69" s="202">
        <f t="shared" si="33"/>
        <v>578.85726269035536</v>
      </c>
      <c r="AG69" s="79">
        <f>G69/D69</f>
        <v>98.902691993940095</v>
      </c>
      <c r="AI69" s="56"/>
      <c r="AJ69" s="56"/>
      <c r="AK69" s="56"/>
      <c r="AL69" s="56"/>
      <c r="AN69" s="56"/>
      <c r="AO69" s="56"/>
      <c r="AP69" s="56"/>
      <c r="AQ69" s="56"/>
      <c r="AR69" s="102"/>
      <c r="AS69" s="93">
        <v>62.411013869999998</v>
      </c>
      <c r="AT69" s="93">
        <f>H69/D69/14*7</f>
        <v>216.56594569397504</v>
      </c>
    </row>
    <row r="70" spans="1:47" ht="15" hidden="1" customHeight="1" x14ac:dyDescent="0.3">
      <c r="A70" s="230" t="s">
        <v>116</v>
      </c>
      <c r="B70" s="232"/>
      <c r="C70" s="14"/>
      <c r="D70" s="15"/>
      <c r="E70" s="15"/>
      <c r="F70" s="15"/>
      <c r="G70" s="15"/>
      <c r="H70" s="16"/>
      <c r="I70" s="16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210"/>
      <c r="U70" s="210"/>
      <c r="V70" s="210"/>
      <c r="W70" s="210"/>
      <c r="X70" s="210"/>
      <c r="Y70" s="210"/>
      <c r="Z70" s="210"/>
      <c r="AA70" s="210"/>
      <c r="AB70" s="210"/>
      <c r="AC70" s="210"/>
      <c r="AD70" s="197"/>
      <c r="AE70" s="204"/>
      <c r="AF70" s="210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03"/>
      <c r="AS70" s="96"/>
      <c r="AT70" s="96"/>
    </row>
    <row r="71" spans="1:47" ht="15" hidden="1" customHeight="1" x14ac:dyDescent="0.3">
      <c r="A71" s="230" t="s">
        <v>116</v>
      </c>
      <c r="B71" s="107">
        <v>32</v>
      </c>
      <c r="C71" s="60" t="s">
        <v>16</v>
      </c>
      <c r="D71" s="82">
        <v>520911</v>
      </c>
      <c r="E71" s="82">
        <v>475380</v>
      </c>
      <c r="F71" s="82">
        <v>4338201</v>
      </c>
      <c r="G71" s="82">
        <v>44503376</v>
      </c>
      <c r="H71" s="83">
        <v>163183840.90000001</v>
      </c>
      <c r="I71" s="83">
        <v>231078021.5</v>
      </c>
      <c r="J71" s="146">
        <v>60564254</v>
      </c>
      <c r="K71" s="146">
        <v>2536643</v>
      </c>
      <c r="L71" s="146">
        <v>52492070</v>
      </c>
      <c r="M71" s="146">
        <v>5387783</v>
      </c>
      <c r="N71" s="146">
        <v>449034</v>
      </c>
      <c r="O71" s="146">
        <v>9178359</v>
      </c>
      <c r="P71" s="146">
        <v>274281</v>
      </c>
      <c r="Q71" s="146">
        <v>7264649</v>
      </c>
      <c r="R71" s="146">
        <v>166544</v>
      </c>
      <c r="S71" s="146">
        <v>435481</v>
      </c>
      <c r="T71" s="201">
        <f>H71/D71</f>
        <v>313.26626026326954</v>
      </c>
      <c r="U71" s="201">
        <f>I71/D71</f>
        <v>443.60365110354746</v>
      </c>
      <c r="V71" s="149">
        <f>J71/D71</f>
        <v>116.26603008959304</v>
      </c>
      <c r="W71" s="149">
        <f>K71/D71</f>
        <v>4.8696284010128412</v>
      </c>
      <c r="X71" s="149">
        <f>L71/D71</f>
        <v>100.76974761523562</v>
      </c>
      <c r="Y71" s="149">
        <f>M71/D71</f>
        <v>10.343001011689138</v>
      </c>
      <c r="Z71" s="149">
        <f>O71/D71</f>
        <v>17.61982181217137</v>
      </c>
      <c r="AA71" s="149">
        <f>P71/D71</f>
        <v>0.52654100220575106</v>
      </c>
      <c r="AB71" s="149">
        <f>Q71/D71</f>
        <v>13.946046445554039</v>
      </c>
      <c r="AC71" s="149">
        <f>R71/D71</f>
        <v>0.31971680383021284</v>
      </c>
      <c r="AD71" s="192">
        <f>F71/D71</f>
        <v>8.3281040331265803</v>
      </c>
      <c r="AE71" s="201">
        <f t="shared" ref="AE71:AE72" si="34">H71/E71</f>
        <v>343.27031196095754</v>
      </c>
      <c r="AF71" s="201">
        <f t="shared" ref="AF71:AF72" si="35">I71/E71</f>
        <v>486.09117232529763</v>
      </c>
      <c r="AG71" s="81">
        <f>G71/D71</f>
        <v>85.433742040386932</v>
      </c>
      <c r="AH71" s="39"/>
      <c r="AI71" s="72">
        <f>(T71-T72)*D71</f>
        <v>543589.42548239767</v>
      </c>
      <c r="AJ71" s="73">
        <f>(T71-T72)/T72</f>
        <v>3.3422810193303653E-3</v>
      </c>
      <c r="AK71" s="72">
        <f>(AE71-AE72)*E71</f>
        <v>336751.53001594689</v>
      </c>
      <c r="AL71" s="73">
        <f>(AE71-AE72)/AE72</f>
        <v>2.0679002082183784E-3</v>
      </c>
      <c r="AM71" s="26"/>
      <c r="AN71" s="74">
        <f>(U71-U72)*D71</f>
        <v>843471.34015172697</v>
      </c>
      <c r="AO71" s="75">
        <f>(U71-U72)/U72</f>
        <v>3.6635306888827845E-3</v>
      </c>
      <c r="AP71" s="74">
        <f>(AF71-AF72)*E71</f>
        <v>550670.3306414776</v>
      </c>
      <c r="AQ71" s="75">
        <f>(AF71-AF72)/AF72</f>
        <v>2.3887418471091691E-3</v>
      </c>
      <c r="AR71" s="101">
        <f>AD71/AD72-1</f>
        <v>6.1704537431797046E-3</v>
      </c>
      <c r="AS71" s="94">
        <v>46.199125330000001</v>
      </c>
      <c r="AT71" s="94">
        <f>(H71/(D71*14))*7</f>
        <v>156.63313013163477</v>
      </c>
    </row>
    <row r="72" spans="1:47" ht="15" hidden="1" customHeight="1" x14ac:dyDescent="0.3">
      <c r="A72" s="230" t="s">
        <v>116</v>
      </c>
      <c r="B72" s="107"/>
      <c r="C72" s="56" t="s">
        <v>17</v>
      </c>
      <c r="D72" s="76">
        <v>57878</v>
      </c>
      <c r="E72" s="76">
        <v>52752</v>
      </c>
      <c r="F72" s="76">
        <v>479058</v>
      </c>
      <c r="G72" s="76">
        <v>4923611</v>
      </c>
      <c r="H72" s="77">
        <v>18070826.829999998</v>
      </c>
      <c r="I72" s="77">
        <v>25581174.699999999</v>
      </c>
      <c r="J72" s="159">
        <v>6763788</v>
      </c>
      <c r="K72" s="159">
        <v>282000</v>
      </c>
      <c r="L72" s="159">
        <v>5865412</v>
      </c>
      <c r="M72" s="159">
        <v>600195</v>
      </c>
      <c r="N72" s="159">
        <v>49923</v>
      </c>
      <c r="O72" s="159">
        <v>1018060</v>
      </c>
      <c r="P72" s="159">
        <v>30899</v>
      </c>
      <c r="Q72" s="159">
        <v>804575</v>
      </c>
      <c r="R72" s="159">
        <v>18509</v>
      </c>
      <c r="S72" s="159">
        <v>48379</v>
      </c>
      <c r="T72" s="202">
        <f>H72/D72</f>
        <v>312.22272417844431</v>
      </c>
      <c r="U72" s="202">
        <f>I72/D72</f>
        <v>441.98442758906663</v>
      </c>
      <c r="V72" s="162">
        <f>J72/D72</f>
        <v>116.86284944192957</v>
      </c>
      <c r="W72" s="162">
        <f>K72/D72</f>
        <v>4.8723176336431804</v>
      </c>
      <c r="X72" s="162">
        <f>L72/D72</f>
        <v>101.34095856802239</v>
      </c>
      <c r="Y72" s="162">
        <f>M72/D72</f>
        <v>10.370002418881095</v>
      </c>
      <c r="Z72" s="162">
        <f>O72/D72</f>
        <v>17.589757766336085</v>
      </c>
      <c r="AA72" s="162">
        <f>P72/D72</f>
        <v>0.53386433532603061</v>
      </c>
      <c r="AB72" s="162">
        <f>Q72/D72</f>
        <v>13.901223262725042</v>
      </c>
      <c r="AC72" s="162">
        <f>R72/D72</f>
        <v>0.31979335844362278</v>
      </c>
      <c r="AD72" s="162">
        <f>F72/D72</f>
        <v>8.2770309962334565</v>
      </c>
      <c r="AE72" s="202">
        <f t="shared" si="34"/>
        <v>342.56192807855621</v>
      </c>
      <c r="AF72" s="202">
        <f t="shared" si="35"/>
        <v>484.93279306945709</v>
      </c>
      <c r="AG72" s="79">
        <f>G72/D72</f>
        <v>85.06878261170047</v>
      </c>
      <c r="AI72" s="56"/>
      <c r="AJ72" s="56"/>
      <c r="AK72" s="56"/>
      <c r="AL72" s="56"/>
      <c r="AN72" s="56"/>
      <c r="AO72" s="56"/>
      <c r="AP72" s="56"/>
      <c r="AQ72" s="56"/>
      <c r="AR72" s="102"/>
      <c r="AS72" s="93">
        <v>45.975230600000003</v>
      </c>
      <c r="AT72" s="93">
        <f>H72/D72/14*7</f>
        <v>156.11136208922215</v>
      </c>
    </row>
    <row r="73" spans="1:47" ht="15" hidden="1" customHeight="1" x14ac:dyDescent="0.3">
      <c r="A73" s="230" t="s">
        <v>116</v>
      </c>
      <c r="B73" s="232"/>
      <c r="C73" s="14"/>
      <c r="D73" s="15"/>
      <c r="E73" s="15"/>
      <c r="F73" s="15"/>
      <c r="G73" s="15"/>
      <c r="H73" s="16"/>
      <c r="I73" s="16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210"/>
      <c r="U73" s="210"/>
      <c r="V73" s="210"/>
      <c r="W73" s="210"/>
      <c r="X73" s="210"/>
      <c r="Y73" s="210"/>
      <c r="Z73" s="210"/>
      <c r="AA73" s="210"/>
      <c r="AB73" s="210"/>
      <c r="AC73" s="210"/>
      <c r="AD73" s="197"/>
      <c r="AE73" s="204"/>
      <c r="AF73" s="210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03"/>
      <c r="AS73" s="96"/>
      <c r="AT73" s="96"/>
    </row>
    <row r="74" spans="1:47" ht="15" hidden="1" customHeight="1" x14ac:dyDescent="0.3">
      <c r="A74" s="230" t="s">
        <v>116</v>
      </c>
      <c r="B74" s="107">
        <v>33</v>
      </c>
      <c r="C74" s="60" t="s">
        <v>16</v>
      </c>
      <c r="D74" s="82">
        <v>231065</v>
      </c>
      <c r="E74" s="82">
        <v>208079</v>
      </c>
      <c r="F74" s="82">
        <v>1844968</v>
      </c>
      <c r="G74" s="82">
        <v>21748863</v>
      </c>
      <c r="H74" s="83">
        <v>84113827.579999998</v>
      </c>
      <c r="I74" s="83">
        <v>112180508.90000001</v>
      </c>
      <c r="J74" s="146">
        <v>25852667</v>
      </c>
      <c r="K74" s="146">
        <v>4015224</v>
      </c>
      <c r="L74" s="146">
        <v>16284619</v>
      </c>
      <c r="M74" s="146">
        <v>5321817</v>
      </c>
      <c r="N74" s="146">
        <v>201043</v>
      </c>
      <c r="O74" s="146">
        <v>3650837</v>
      </c>
      <c r="P74" s="146">
        <v>1138027</v>
      </c>
      <c r="Q74" s="146">
        <v>1675408</v>
      </c>
      <c r="R74" s="146">
        <v>97997</v>
      </c>
      <c r="S74" s="146">
        <v>190027</v>
      </c>
      <c r="T74" s="201">
        <f>H74/D74</f>
        <v>364.02669196979207</v>
      </c>
      <c r="U74" s="201">
        <f>I74/D74</f>
        <v>485.49329798974316</v>
      </c>
      <c r="V74" s="149">
        <f>J74/D74</f>
        <v>111.88482461644992</v>
      </c>
      <c r="W74" s="149">
        <f>K74/D74</f>
        <v>17.377032436760221</v>
      </c>
      <c r="X74" s="149">
        <f>L74/D74</f>
        <v>70.476355138164593</v>
      </c>
      <c r="Y74" s="149">
        <f>M74/D74</f>
        <v>23.031688053145221</v>
      </c>
      <c r="Z74" s="149">
        <f>O74/D74</f>
        <v>15.800043277865536</v>
      </c>
      <c r="AA74" s="149">
        <f>P74/D74</f>
        <v>4.9251379481963946</v>
      </c>
      <c r="AB74" s="149">
        <f>Q74/D74</f>
        <v>7.2508082141388783</v>
      </c>
      <c r="AC74" s="149">
        <f>R74/D74</f>
        <v>0.42411009888992274</v>
      </c>
      <c r="AD74" s="192">
        <f>F74/D74</f>
        <v>7.9846277021617293</v>
      </c>
      <c r="AE74" s="201">
        <f t="shared" ref="AE74:AE75" si="36">H74/E74</f>
        <v>404.23986841536146</v>
      </c>
      <c r="AF74" s="201">
        <f t="shared" ref="AF74:AF75" si="37">I74/E74</f>
        <v>539.12460603905254</v>
      </c>
      <c r="AG74" s="81">
        <f>G74/D74</f>
        <v>94.124436846774714</v>
      </c>
      <c r="AH74" s="39"/>
      <c r="AI74" s="72">
        <f>(T74-T75)*D74</f>
        <v>-189959.1234078327</v>
      </c>
      <c r="AJ74" s="73">
        <f>(T74-T75)/T75</f>
        <v>-2.2532691689892254E-3</v>
      </c>
      <c r="AK74" s="72">
        <f>(AE74-AE75)*E74</f>
        <v>-73734.671643406517</v>
      </c>
      <c r="AL74" s="73">
        <f>(AE74-AE75)/AE75</f>
        <v>-8.7583806528341614E-4</v>
      </c>
      <c r="AM74" s="26"/>
      <c r="AN74" s="74">
        <f>(U74-U75)*D74</f>
        <v>-318128.58177059068</v>
      </c>
      <c r="AO74" s="75">
        <f>(U74-U75)/U75</f>
        <v>-2.8278438645280538E-3</v>
      </c>
      <c r="AP74" s="74">
        <f>(AF74-AF75)*E74</f>
        <v>-163033.62130852582</v>
      </c>
      <c r="AQ74" s="75">
        <f>(AF74-AF75)/AF75</f>
        <v>-1.4512059852269902E-3</v>
      </c>
      <c r="AR74" s="101">
        <f>AD74/AD75-1</f>
        <v>-1.3541438810850126E-2</v>
      </c>
      <c r="AS74" s="94">
        <v>52.119326270000002</v>
      </c>
      <c r="AT74" s="94">
        <f>(H74/(D74*14))*7</f>
        <v>182.01334598489603</v>
      </c>
    </row>
    <row r="75" spans="1:47" ht="15" hidden="1" customHeight="1" x14ac:dyDescent="0.3">
      <c r="A75" s="230" t="s">
        <v>116</v>
      </c>
      <c r="B75" s="107"/>
      <c r="C75" s="56" t="s">
        <v>17</v>
      </c>
      <c r="D75" s="76">
        <v>25500</v>
      </c>
      <c r="E75" s="76">
        <v>22995</v>
      </c>
      <c r="F75" s="76">
        <v>206403</v>
      </c>
      <c r="G75" s="76">
        <v>2405367</v>
      </c>
      <c r="H75" s="77">
        <v>9303644.2599999998</v>
      </c>
      <c r="I75" s="77">
        <v>12415187.310000001</v>
      </c>
      <c r="J75" s="159">
        <v>2810280</v>
      </c>
      <c r="K75" s="159">
        <v>442415</v>
      </c>
      <c r="L75" s="159">
        <v>1769550</v>
      </c>
      <c r="M75" s="159">
        <v>572900</v>
      </c>
      <c r="N75" s="159">
        <v>22265</v>
      </c>
      <c r="O75" s="159">
        <v>405851</v>
      </c>
      <c r="P75" s="159">
        <v>128955</v>
      </c>
      <c r="Q75" s="159">
        <v>184860</v>
      </c>
      <c r="R75" s="159">
        <v>10760</v>
      </c>
      <c r="S75" s="159">
        <v>21042</v>
      </c>
      <c r="T75" s="202">
        <f>H75/D75</f>
        <v>364.84879450980389</v>
      </c>
      <c r="U75" s="202">
        <f>I75/D75</f>
        <v>486.87009058823531</v>
      </c>
      <c r="V75" s="162">
        <f>J75/D75</f>
        <v>110.20705882352941</v>
      </c>
      <c r="W75" s="162">
        <f>K75/D75</f>
        <v>17.349607843137253</v>
      </c>
      <c r="X75" s="162">
        <f>L75/D75</f>
        <v>69.39411764705882</v>
      </c>
      <c r="Y75" s="162">
        <f>M75/D75</f>
        <v>22.466666666666665</v>
      </c>
      <c r="Z75" s="162">
        <f>O75/D75</f>
        <v>15.915725490196078</v>
      </c>
      <c r="AA75" s="162">
        <f>P75/D75</f>
        <v>5.0570588235294114</v>
      </c>
      <c r="AB75" s="162">
        <f>Q75/D75</f>
        <v>7.249411764705882</v>
      </c>
      <c r="AC75" s="162">
        <f>R75/D75</f>
        <v>0.42196078431372547</v>
      </c>
      <c r="AD75" s="162">
        <f>F75/D75</f>
        <v>8.094235294117647</v>
      </c>
      <c r="AE75" s="202">
        <f t="shared" si="36"/>
        <v>404.594227440748</v>
      </c>
      <c r="AF75" s="202">
        <f t="shared" si="37"/>
        <v>539.90812393998692</v>
      </c>
      <c r="AG75" s="79">
        <f>G75/D75</f>
        <v>94.328117647058818</v>
      </c>
      <c r="AI75" s="56"/>
      <c r="AJ75" s="56"/>
      <c r="AK75" s="56"/>
      <c r="AL75" s="56"/>
      <c r="AN75" s="56"/>
      <c r="AO75" s="56"/>
      <c r="AP75" s="56"/>
      <c r="AQ75" s="56"/>
      <c r="AR75" s="102"/>
      <c r="AS75" s="93">
        <v>52.265813530000003</v>
      </c>
      <c r="AT75" s="93">
        <f>H75/D75/14*7</f>
        <v>182.42439725490195</v>
      </c>
    </row>
    <row r="76" spans="1:47" ht="15" hidden="1" customHeight="1" x14ac:dyDescent="0.3">
      <c r="A76" s="230" t="s">
        <v>116</v>
      </c>
      <c r="B76" s="232"/>
      <c r="C76" s="14"/>
      <c r="D76" s="15"/>
      <c r="E76" s="15"/>
      <c r="F76" s="15"/>
      <c r="G76" s="15"/>
      <c r="H76" s="16"/>
      <c r="I76" s="16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210"/>
      <c r="U76" s="210"/>
      <c r="V76" s="210"/>
      <c r="W76" s="210"/>
      <c r="X76" s="210"/>
      <c r="Y76" s="210"/>
      <c r="Z76" s="210"/>
      <c r="AA76" s="210"/>
      <c r="AB76" s="210"/>
      <c r="AC76" s="210"/>
      <c r="AD76" s="197"/>
      <c r="AE76" s="204"/>
      <c r="AF76" s="210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03"/>
      <c r="AS76" s="96"/>
      <c r="AT76" s="96"/>
    </row>
    <row r="77" spans="1:47" ht="15" hidden="1" customHeight="1" x14ac:dyDescent="0.3">
      <c r="A77" s="230" t="s">
        <v>116</v>
      </c>
      <c r="B77" s="107">
        <v>34</v>
      </c>
      <c r="C77" s="60" t="s">
        <v>16</v>
      </c>
      <c r="D77" s="82">
        <v>274986</v>
      </c>
      <c r="E77" s="82">
        <v>241275</v>
      </c>
      <c r="F77" s="82">
        <v>2424509</v>
      </c>
      <c r="G77" s="82">
        <v>22114234</v>
      </c>
      <c r="H77" s="83">
        <v>92201241.099999994</v>
      </c>
      <c r="I77" s="83">
        <v>117677286.5</v>
      </c>
      <c r="J77" s="146">
        <v>36195853</v>
      </c>
      <c r="K77" s="146">
        <v>5523245</v>
      </c>
      <c r="L77" s="146">
        <v>23808177</v>
      </c>
      <c r="M77" s="146">
        <v>6701919</v>
      </c>
      <c r="N77" s="146">
        <v>221483</v>
      </c>
      <c r="O77" s="146">
        <v>4145020</v>
      </c>
      <c r="P77" s="146">
        <v>1747897</v>
      </c>
      <c r="Q77" s="146">
        <v>1546689</v>
      </c>
      <c r="R77" s="146">
        <v>101535</v>
      </c>
      <c r="S77" s="146">
        <v>204824</v>
      </c>
      <c r="T77" s="201">
        <f>H77/D77</f>
        <v>335.29430989213995</v>
      </c>
      <c r="U77" s="201">
        <f>I77/D77</f>
        <v>427.93919144974655</v>
      </c>
      <c r="V77" s="149">
        <f>J77/D77</f>
        <v>131.62798469740278</v>
      </c>
      <c r="W77" s="149">
        <f>K77/D77</f>
        <v>20.085549809808498</v>
      </c>
      <c r="X77" s="149">
        <f>L77/D77</f>
        <v>86.579596779472411</v>
      </c>
      <c r="Y77" s="149">
        <f>M77/D77</f>
        <v>24.371855294451354</v>
      </c>
      <c r="Z77" s="149">
        <f>O77/D77</f>
        <v>15.073567381612154</v>
      </c>
      <c r="AA77" s="149">
        <f>P77/D77</f>
        <v>6.3563126850094189</v>
      </c>
      <c r="AB77" s="149">
        <f>Q77/D77</f>
        <v>5.6246099801444434</v>
      </c>
      <c r="AC77" s="149">
        <f>R77/D77</f>
        <v>0.3692369793371299</v>
      </c>
      <c r="AD77" s="192">
        <f>F77/D77</f>
        <v>8.8168452212112616</v>
      </c>
      <c r="AE77" s="201">
        <f t="shared" ref="AE77:AE78" si="38">H77/E77</f>
        <v>382.14171008185679</v>
      </c>
      <c r="AF77" s="201">
        <f t="shared" ref="AF77:AF78" si="39">I77/E77</f>
        <v>487.73095637757746</v>
      </c>
      <c r="AG77" s="81">
        <f>G77/D77</f>
        <v>80.419490446786384</v>
      </c>
      <c r="AH77" s="39"/>
      <c r="AI77" s="72">
        <f>(T77-T78)*D77</f>
        <v>448651.41958822019</v>
      </c>
      <c r="AJ77" s="73">
        <f>(T77-T78)/T78</f>
        <v>4.88979571204411E-3</v>
      </c>
      <c r="AK77" s="72">
        <f>(AE77-AE78)*E77</f>
        <v>212513.80241445245</v>
      </c>
      <c r="AL77" s="73">
        <f>(AE77-AE78)/AE78</f>
        <v>2.3102157042239062E-3</v>
      </c>
      <c r="AM77" s="26"/>
      <c r="AN77" s="74">
        <f>(U77-U78)*D77</f>
        <v>649731.18893544679</v>
      </c>
      <c r="AO77" s="75">
        <f>(U77-U78)/U78</f>
        <v>5.5519504548175152E-3</v>
      </c>
      <c r="AP77" s="74">
        <f>(AF77-AF78)*E77</f>
        <v>348545.05183475255</v>
      </c>
      <c r="AQ77" s="75">
        <f>(AF77-AF78)/AF78</f>
        <v>2.9706706773867213E-3</v>
      </c>
      <c r="AR77" s="101">
        <f>AD77/AD78-1</f>
        <v>6.4402877422982119E-3</v>
      </c>
      <c r="AS77" s="94">
        <v>48.949611330000003</v>
      </c>
      <c r="AT77" s="94">
        <f>(H77/(D77*14))*7</f>
        <v>167.64715494606997</v>
      </c>
    </row>
    <row r="78" spans="1:47" ht="15" hidden="1" customHeight="1" x14ac:dyDescent="0.3">
      <c r="A78" s="230" t="s">
        <v>116</v>
      </c>
      <c r="B78" s="107"/>
      <c r="C78" s="56" t="s">
        <v>17</v>
      </c>
      <c r="D78" s="76">
        <v>30454</v>
      </c>
      <c r="E78" s="76">
        <v>26652</v>
      </c>
      <c r="F78" s="76">
        <v>266790</v>
      </c>
      <c r="G78" s="76">
        <v>2435336</v>
      </c>
      <c r="H78" s="77">
        <v>10161365.91</v>
      </c>
      <c r="I78" s="77">
        <v>12960504.060000001</v>
      </c>
      <c r="J78" s="159">
        <v>4020261</v>
      </c>
      <c r="K78" s="159">
        <v>616032</v>
      </c>
      <c r="L78" s="159">
        <v>2643933</v>
      </c>
      <c r="M78" s="159">
        <v>742164</v>
      </c>
      <c r="N78" s="159">
        <v>24446</v>
      </c>
      <c r="O78" s="159">
        <v>455986</v>
      </c>
      <c r="P78" s="159">
        <v>192850</v>
      </c>
      <c r="Q78" s="159">
        <v>170173</v>
      </c>
      <c r="R78" s="159">
        <v>10930</v>
      </c>
      <c r="S78" s="159">
        <v>22640</v>
      </c>
      <c r="T78" s="202">
        <f>H78/D78</f>
        <v>333.66276712418733</v>
      </c>
      <c r="U78" s="202">
        <f>I78/D78</f>
        <v>425.57641229395153</v>
      </c>
      <c r="V78" s="162">
        <f>J78/D78</f>
        <v>132.01093452420042</v>
      </c>
      <c r="W78" s="162">
        <f>K78/D78</f>
        <v>20.228278715439679</v>
      </c>
      <c r="X78" s="162">
        <f>L78/D78</f>
        <v>86.817265383857617</v>
      </c>
      <c r="Y78" s="162">
        <f>M78/D78</f>
        <v>24.37000065672818</v>
      </c>
      <c r="Z78" s="162">
        <f>O78/D78</f>
        <v>14.972942798975504</v>
      </c>
      <c r="AA78" s="162">
        <f>P78/D78</f>
        <v>6.3325014776384059</v>
      </c>
      <c r="AB78" s="162">
        <f>Q78/D78</f>
        <v>5.5878702305115908</v>
      </c>
      <c r="AC78" s="162">
        <f>R78/D78</f>
        <v>0.35890195048269519</v>
      </c>
      <c r="AD78" s="162">
        <f>F78/D78</f>
        <v>8.7604255598607743</v>
      </c>
      <c r="AE78" s="202">
        <f t="shared" si="38"/>
        <v>381.26091512832056</v>
      </c>
      <c r="AF78" s="202">
        <f t="shared" si="39"/>
        <v>486.28635974786135</v>
      </c>
      <c r="AG78" s="79">
        <f>G78/D78</f>
        <v>79.967688973533853</v>
      </c>
      <c r="AI78" s="56"/>
      <c r="AJ78" s="56"/>
      <c r="AK78" s="56"/>
      <c r="AL78" s="56"/>
      <c r="AN78" s="56"/>
      <c r="AO78" s="56"/>
      <c r="AP78" s="56"/>
      <c r="AQ78" s="56"/>
      <c r="AR78" s="102"/>
      <c r="AS78" s="93">
        <v>48.948566200000002</v>
      </c>
      <c r="AT78" s="93">
        <f>H78/D78/14*7</f>
        <v>166.83138356209366</v>
      </c>
    </row>
    <row r="79" spans="1:47" ht="15" hidden="1" customHeight="1" x14ac:dyDescent="0.3">
      <c r="A79" s="230" t="s">
        <v>116</v>
      </c>
      <c r="B79" s="232"/>
      <c r="C79" s="14"/>
      <c r="D79" s="15"/>
      <c r="E79" s="15"/>
      <c r="F79" s="15"/>
      <c r="G79" s="15"/>
      <c r="H79" s="16"/>
      <c r="I79" s="16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210"/>
      <c r="U79" s="210"/>
      <c r="V79" s="210"/>
      <c r="W79" s="210"/>
      <c r="X79" s="210"/>
      <c r="Y79" s="210"/>
      <c r="Z79" s="210"/>
      <c r="AA79" s="210"/>
      <c r="AB79" s="210"/>
      <c r="AC79" s="210"/>
      <c r="AD79" s="197"/>
      <c r="AE79" s="204"/>
      <c r="AF79" s="210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03"/>
      <c r="AS79" s="96"/>
      <c r="AT79" s="96"/>
    </row>
    <row r="80" spans="1:47" ht="15" hidden="1" customHeight="1" x14ac:dyDescent="0.3">
      <c r="A80" s="230" t="s">
        <v>116</v>
      </c>
      <c r="B80" s="129" t="s">
        <v>56</v>
      </c>
      <c r="C80" s="130" t="s">
        <v>16</v>
      </c>
      <c r="D80" s="131">
        <v>3142587</v>
      </c>
      <c r="E80" s="131">
        <v>2808696</v>
      </c>
      <c r="F80" s="131">
        <v>28936739</v>
      </c>
      <c r="G80" s="131">
        <v>262061218</v>
      </c>
      <c r="H80" s="132">
        <v>1058338197</v>
      </c>
      <c r="I80" s="132">
        <v>1408068526</v>
      </c>
      <c r="J80" s="188">
        <v>341395949</v>
      </c>
      <c r="K80" s="188">
        <v>47479623</v>
      </c>
      <c r="L80" s="188">
        <v>237288277</v>
      </c>
      <c r="M80" s="188">
        <v>55144610</v>
      </c>
      <c r="N80" s="188">
        <v>2622582</v>
      </c>
      <c r="O80" s="188">
        <v>49405655</v>
      </c>
      <c r="P80" s="188">
        <v>15409818</v>
      </c>
      <c r="Q80" s="188">
        <v>25873477</v>
      </c>
      <c r="R80" s="188">
        <v>933056</v>
      </c>
      <c r="S80" s="188">
        <v>2476933</v>
      </c>
      <c r="T80" s="205">
        <f>H80/D80</f>
        <v>336.7729189358958</v>
      </c>
      <c r="U80" s="205">
        <f>I80/D80</f>
        <v>448.06031654811784</v>
      </c>
      <c r="V80" s="189">
        <f>J80/D80</f>
        <v>108.63532147240474</v>
      </c>
      <c r="W80" s="189">
        <f>K80/D80</f>
        <v>15.108451412800981</v>
      </c>
      <c r="X80" s="189">
        <f>L80/D80</f>
        <v>75.507305605222697</v>
      </c>
      <c r="Y80" s="189">
        <f>M80/D80</f>
        <v>17.547520561881022</v>
      </c>
      <c r="Z80" s="189">
        <f>O80/D80</f>
        <v>15.721332456348861</v>
      </c>
      <c r="AA80" s="189">
        <f>P80/D80</f>
        <v>4.9035453911061175</v>
      </c>
      <c r="AB80" s="189">
        <f>Q80/D80</f>
        <v>8.233177633586596</v>
      </c>
      <c r="AC80" s="189">
        <f>R80/D80</f>
        <v>0.29690697504953723</v>
      </c>
      <c r="AD80" s="193">
        <f>F80/D80</f>
        <v>9.2079356911996388</v>
      </c>
      <c r="AE80" s="205">
        <f t="shared" ref="AE80:AE81" si="40">H80/E80</f>
        <v>376.80767053465382</v>
      </c>
      <c r="AF80" s="205">
        <f t="shared" ref="AF80:AF81" si="41">I80/E80</f>
        <v>501.32464531583338</v>
      </c>
      <c r="AG80" s="134">
        <f>G80/D80</f>
        <v>83.390282592017343</v>
      </c>
      <c r="AH80" s="135"/>
      <c r="AI80" s="136">
        <f>(T80-T81)*D80</f>
        <v>-630514.59668301477</v>
      </c>
      <c r="AJ80" s="137">
        <f>(T80-T81)/T81</f>
        <v>-5.9540436821059874E-4</v>
      </c>
      <c r="AK80" s="136">
        <f>(AE80-AE81)*E80</f>
        <v>-1903920.6040498379</v>
      </c>
      <c r="AL80" s="137">
        <f>(AE80-AE81)/AE81</f>
        <v>-1.7957413428852879E-3</v>
      </c>
      <c r="AM80" s="135"/>
      <c r="AN80" s="136">
        <f>(U80-U81)*D80</f>
        <v>-707007.72060669377</v>
      </c>
      <c r="AO80" s="137">
        <f>(U80-U81)/U81</f>
        <v>-5.0185973825047281E-4</v>
      </c>
      <c r="AP80" s="136">
        <f>(AF80-AF81)*E80</f>
        <v>-2401055.1537613263</v>
      </c>
      <c r="AQ80" s="137">
        <f>(AF80-AF81)/AF81</f>
        <v>-1.7023090648982787E-3</v>
      </c>
      <c r="AR80" s="138">
        <f>AD80/AD81-1</f>
        <v>2.2789679615198288E-4</v>
      </c>
      <c r="AS80" s="139">
        <v>49.475650620000003</v>
      </c>
      <c r="AT80" s="139">
        <f>(H80/(D80*14))*7</f>
        <v>168.3864594679479</v>
      </c>
      <c r="AU80" s="29"/>
    </row>
    <row r="81" spans="1:48" ht="15" hidden="1" customHeight="1" x14ac:dyDescent="0.3">
      <c r="A81" s="230" t="s">
        <v>116</v>
      </c>
      <c r="B81" s="86"/>
      <c r="C81" s="28" t="s">
        <v>17</v>
      </c>
      <c r="D81" s="30">
        <v>349178</v>
      </c>
      <c r="E81" s="30">
        <v>311704</v>
      </c>
      <c r="F81" s="30">
        <v>3214476</v>
      </c>
      <c r="G81" s="30">
        <v>29126249</v>
      </c>
      <c r="H81" s="31">
        <v>117663751.8</v>
      </c>
      <c r="I81" s="31">
        <v>156531362</v>
      </c>
      <c r="J81" s="30">
        <v>37820375</v>
      </c>
      <c r="K81" s="30">
        <v>5267521</v>
      </c>
      <c r="L81" s="30">
        <v>26293457</v>
      </c>
      <c r="M81" s="30">
        <v>6095280</v>
      </c>
      <c r="N81" s="30">
        <v>291250</v>
      </c>
      <c r="O81" s="30">
        <v>5481423</v>
      </c>
      <c r="P81" s="30">
        <v>1708336</v>
      </c>
      <c r="Q81" s="30">
        <v>2873284</v>
      </c>
      <c r="R81" s="30">
        <v>102987</v>
      </c>
      <c r="S81" s="30">
        <v>274879</v>
      </c>
      <c r="T81" s="206">
        <f>H81/D81</f>
        <v>336.97355446219404</v>
      </c>
      <c r="U81" s="206">
        <f>I81/D81</f>
        <v>448.28529288786808</v>
      </c>
      <c r="V81" s="190">
        <f>J81/D81</f>
        <v>108.31259414968869</v>
      </c>
      <c r="W81" s="190">
        <f>K81/D81</f>
        <v>15.085489349271718</v>
      </c>
      <c r="X81" s="190">
        <f>L81/D81</f>
        <v>75.301012664028093</v>
      </c>
      <c r="Y81" s="190">
        <f>M81/D81</f>
        <v>17.456082571066904</v>
      </c>
      <c r="Z81" s="190">
        <f>O81/D81</f>
        <v>15.698076625675156</v>
      </c>
      <c r="AA81" s="190">
        <f>P81/D81</f>
        <v>4.892450268917286</v>
      </c>
      <c r="AB81" s="190">
        <f>Q81/D81</f>
        <v>8.2287085669773017</v>
      </c>
      <c r="AC81" s="190">
        <f>R81/D81</f>
        <v>0.2949412620497282</v>
      </c>
      <c r="AD81" s="194">
        <f>F81/D81</f>
        <v>9.205837710279571</v>
      </c>
      <c r="AE81" s="206">
        <f t="shared" si="40"/>
        <v>377.48553691964167</v>
      </c>
      <c r="AF81" s="206">
        <f t="shared" si="41"/>
        <v>502.17951004799426</v>
      </c>
      <c r="AG81" s="123">
        <f>G81/D81</f>
        <v>83.413757453218707</v>
      </c>
      <c r="AH81" s="124"/>
      <c r="AI81" s="125"/>
      <c r="AJ81" s="125"/>
      <c r="AK81" s="125"/>
      <c r="AL81" s="125"/>
      <c r="AM81" s="124"/>
      <c r="AN81" s="125"/>
      <c r="AO81" s="125"/>
      <c r="AP81" s="125"/>
      <c r="AQ81" s="125"/>
      <c r="AR81" s="126"/>
      <c r="AS81" s="97">
        <v>49.500612259999997</v>
      </c>
      <c r="AT81" s="97">
        <f>H81/D81/14*7</f>
        <v>168.48677723109702</v>
      </c>
      <c r="AU81" s="29"/>
    </row>
    <row r="82" spans="1:48" ht="15" hidden="1" customHeight="1" x14ac:dyDescent="0.3">
      <c r="A82" s="230" t="s">
        <v>116</v>
      </c>
      <c r="B82" s="18"/>
      <c r="C82" s="18"/>
      <c r="D82" s="19"/>
      <c r="E82" s="19"/>
      <c r="F82" s="19"/>
      <c r="G82" s="19"/>
      <c r="H82" s="18"/>
      <c r="I82" s="18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  <c r="AA82" s="166"/>
      <c r="AB82" s="166"/>
      <c r="AC82" s="166"/>
      <c r="AD82" s="166"/>
      <c r="AE82" s="166"/>
      <c r="AF82" s="166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04"/>
      <c r="AS82" s="98"/>
      <c r="AT82" s="98"/>
    </row>
    <row r="83" spans="1:48" ht="15" hidden="1" customHeight="1" x14ac:dyDescent="0.3">
      <c r="A83" s="230" t="s">
        <v>116</v>
      </c>
      <c r="B83" s="87" t="s">
        <v>56</v>
      </c>
      <c r="C83" s="1"/>
      <c r="D83" s="2">
        <f>SUM(D80)</f>
        <v>3142587</v>
      </c>
      <c r="E83" s="2">
        <f>SUM(E80)</f>
        <v>2808696</v>
      </c>
      <c r="F83" s="2"/>
      <c r="G83" s="2"/>
      <c r="H83" s="3"/>
      <c r="I83" s="3"/>
      <c r="J83" s="198"/>
      <c r="K83" s="198"/>
      <c r="L83" s="198"/>
      <c r="M83" s="198"/>
      <c r="N83" s="198"/>
      <c r="O83" s="198"/>
      <c r="P83" s="198"/>
      <c r="Q83" s="198"/>
      <c r="R83" s="198"/>
      <c r="S83" s="198"/>
      <c r="T83" s="207"/>
      <c r="U83" s="207"/>
      <c r="V83" s="207"/>
      <c r="W83" s="207"/>
      <c r="X83" s="207"/>
      <c r="Y83" s="207"/>
      <c r="Z83" s="207"/>
      <c r="AA83" s="207"/>
      <c r="AB83" s="207"/>
      <c r="AC83" s="207"/>
      <c r="AD83" s="209"/>
      <c r="AE83" s="208"/>
      <c r="AF83" s="207"/>
      <c r="AG83" s="32"/>
      <c r="AH83" s="38"/>
      <c r="AI83" s="3">
        <f>SUMIF(AI47:AI79,"&lt;&gt;#DIV/0!")</f>
        <v>-739020.48895109503</v>
      </c>
      <c r="AJ83" s="32"/>
      <c r="AK83" s="3">
        <f>SUMIF(AK47:AK51,"&lt;&gt;#DIV/0!")</f>
        <v>-746776.81128487503</v>
      </c>
      <c r="AL83" s="1"/>
      <c r="AM83" s="1"/>
      <c r="AN83" s="3">
        <f>SUMIF(AN47:AN79, "&lt;&gt;#DIV/0!")</f>
        <v>-842287.43279009545</v>
      </c>
      <c r="AO83" s="1"/>
      <c r="AP83" s="3">
        <f>SUMIF(AP47:AP51, "&lt;&gt;#DIV/0!")</f>
        <v>-873174.50061088428</v>
      </c>
      <c r="AQ83" s="1"/>
      <c r="AR83" s="105"/>
      <c r="AS83" s="99"/>
      <c r="AT83" s="99"/>
      <c r="AU83" s="11"/>
    </row>
    <row r="84" spans="1:48" ht="15" hidden="1" customHeight="1" x14ac:dyDescent="0.3">
      <c r="A84" s="230" t="s">
        <v>117</v>
      </c>
      <c r="B84" s="62" t="s">
        <v>60</v>
      </c>
      <c r="C84" s="20"/>
      <c r="D84" s="54"/>
      <c r="E84" s="54"/>
      <c r="F84" s="54"/>
      <c r="G84" s="54"/>
      <c r="H84" s="67"/>
      <c r="I84" s="66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66"/>
      <c r="AI84" s="253" t="s">
        <v>62</v>
      </c>
      <c r="AJ84" s="254"/>
      <c r="AK84" s="254"/>
      <c r="AL84" s="254"/>
      <c r="AM84" s="254"/>
      <c r="AN84" s="254"/>
      <c r="AO84" s="255"/>
      <c r="AP84" s="63"/>
      <c r="AQ84" s="63"/>
      <c r="AS84" s="91"/>
      <c r="AT84" s="91"/>
    </row>
    <row r="85" spans="1:48" ht="43.2" hidden="1" x14ac:dyDescent="0.3">
      <c r="A85" s="230" t="s">
        <v>117</v>
      </c>
      <c r="B85" s="64" t="s">
        <v>117</v>
      </c>
      <c r="C85" s="64" t="s">
        <v>63</v>
      </c>
      <c r="D85" s="58" t="s">
        <v>64</v>
      </c>
      <c r="E85" s="58" t="s">
        <v>65</v>
      </c>
      <c r="F85" s="58" t="s">
        <v>66</v>
      </c>
      <c r="G85" s="58" t="s">
        <v>67</v>
      </c>
      <c r="H85" s="57" t="s">
        <v>68</v>
      </c>
      <c r="I85" s="57" t="s">
        <v>69</v>
      </c>
      <c r="J85" s="58" t="s">
        <v>70</v>
      </c>
      <c r="K85" s="58" t="s">
        <v>71</v>
      </c>
      <c r="L85" s="58" t="s">
        <v>72</v>
      </c>
      <c r="M85" s="58" t="s">
        <v>73</v>
      </c>
      <c r="N85" s="58" t="s">
        <v>74</v>
      </c>
      <c r="O85" s="58" t="s">
        <v>75</v>
      </c>
      <c r="P85" s="58" t="s">
        <v>76</v>
      </c>
      <c r="Q85" s="58" t="s">
        <v>77</v>
      </c>
      <c r="R85" s="58" t="s">
        <v>78</v>
      </c>
      <c r="S85" s="58" t="s">
        <v>79</v>
      </c>
      <c r="T85" s="58" t="s">
        <v>80</v>
      </c>
      <c r="U85" s="58" t="s">
        <v>81</v>
      </c>
      <c r="V85" s="58" t="s">
        <v>82</v>
      </c>
      <c r="W85" s="58" t="s">
        <v>83</v>
      </c>
      <c r="X85" s="58" t="s">
        <v>84</v>
      </c>
      <c r="Y85" s="58" t="s">
        <v>85</v>
      </c>
      <c r="Z85" s="58" t="s">
        <v>86</v>
      </c>
      <c r="AA85" s="58" t="s">
        <v>87</v>
      </c>
      <c r="AB85" s="58" t="s">
        <v>88</v>
      </c>
      <c r="AC85" s="58" t="s">
        <v>89</v>
      </c>
      <c r="AD85" s="58" t="s">
        <v>90</v>
      </c>
      <c r="AE85" s="58" t="s">
        <v>91</v>
      </c>
      <c r="AF85" s="58" t="s">
        <v>92</v>
      </c>
      <c r="AG85" s="58" t="s">
        <v>93</v>
      </c>
      <c r="AH85" s="6"/>
      <c r="AI85" s="58" t="s">
        <v>94</v>
      </c>
      <c r="AJ85" s="58" t="s">
        <v>95</v>
      </c>
      <c r="AK85" s="58" t="s">
        <v>96</v>
      </c>
      <c r="AL85" s="58" t="s">
        <v>97</v>
      </c>
      <c r="AM85" s="13"/>
      <c r="AN85" s="58" t="s">
        <v>98</v>
      </c>
      <c r="AO85" s="58" t="s">
        <v>99</v>
      </c>
      <c r="AP85" s="58" t="s">
        <v>100</v>
      </c>
      <c r="AQ85" s="58" t="s">
        <v>101</v>
      </c>
      <c r="AR85" s="88" t="s">
        <v>102</v>
      </c>
      <c r="AS85" s="89" t="s">
        <v>103</v>
      </c>
      <c r="AT85" s="89" t="s">
        <v>104</v>
      </c>
      <c r="AU85" s="6"/>
    </row>
    <row r="86" spans="1:48" ht="15" hidden="1" customHeight="1" x14ac:dyDescent="0.3">
      <c r="A86" s="230" t="s">
        <v>117</v>
      </c>
      <c r="B86" s="106">
        <v>0</v>
      </c>
      <c r="C86" s="60" t="s">
        <v>16</v>
      </c>
      <c r="D86" s="68">
        <v>3142587</v>
      </c>
      <c r="E86" s="68">
        <v>2808696</v>
      </c>
      <c r="F86" s="68">
        <v>28936739</v>
      </c>
      <c r="G86" s="68">
        <v>262061218</v>
      </c>
      <c r="H86" s="69">
        <v>1058338197</v>
      </c>
      <c r="I86" s="69">
        <v>1408068526</v>
      </c>
      <c r="J86" s="146">
        <v>341395949</v>
      </c>
      <c r="K86" s="146">
        <v>47479623</v>
      </c>
      <c r="L86" s="146">
        <v>237288277</v>
      </c>
      <c r="M86" s="146">
        <v>55144610</v>
      </c>
      <c r="N86" s="146">
        <v>2622582</v>
      </c>
      <c r="O86" s="146">
        <v>49405655</v>
      </c>
      <c r="P86" s="146">
        <v>15409818</v>
      </c>
      <c r="Q86" s="146">
        <v>25873477</v>
      </c>
      <c r="R86" s="146">
        <v>933056</v>
      </c>
      <c r="S86" s="146">
        <v>2476933</v>
      </c>
      <c r="T86" s="200">
        <f>H86/D86</f>
        <v>336.7729189358958</v>
      </c>
      <c r="U86" s="200">
        <f>I86/D86</f>
        <v>448.06031654811784</v>
      </c>
      <c r="V86" s="149">
        <f>J86/D86</f>
        <v>108.63532147240474</v>
      </c>
      <c r="W86" s="149">
        <f>K86/D86</f>
        <v>15.108451412800981</v>
      </c>
      <c r="X86" s="149">
        <f>L86/D86</f>
        <v>75.507305605222697</v>
      </c>
      <c r="Y86" s="149">
        <f>M86/D86</f>
        <v>17.547520561881022</v>
      </c>
      <c r="Z86" s="149">
        <f>O86/D86</f>
        <v>15.721332456348861</v>
      </c>
      <c r="AA86" s="149">
        <f>P86/D86</f>
        <v>4.9035453911061175</v>
      </c>
      <c r="AB86" s="149">
        <f>Q86/D86</f>
        <v>8.233177633586596</v>
      </c>
      <c r="AC86" s="149">
        <f>R86/D86</f>
        <v>0.29690697504953723</v>
      </c>
      <c r="AD86" s="149">
        <f>F86/D86</f>
        <v>9.2079356911996388</v>
      </c>
      <c r="AE86" s="200">
        <f>H86/E86</f>
        <v>376.80767053465382</v>
      </c>
      <c r="AF86" s="200">
        <f>I86/E86</f>
        <v>501.32464531583338</v>
      </c>
      <c r="AG86" s="71">
        <f>G86/D86</f>
        <v>83.390282592017343</v>
      </c>
      <c r="AH86" s="127"/>
      <c r="AI86" s="72">
        <f>(T86-T87)*D86</f>
        <v>-630514.59668301477</v>
      </c>
      <c r="AJ86" s="73">
        <f>(T86-T87)/T87</f>
        <v>-5.9540436821059874E-4</v>
      </c>
      <c r="AK86" s="72">
        <f>(AE86-AE87)*E86</f>
        <v>-1903920.6040498379</v>
      </c>
      <c r="AL86" s="73">
        <f>(AE86-AE87)/AE87</f>
        <v>-1.7957413428852879E-3</v>
      </c>
      <c r="AM86" s="128"/>
      <c r="AN86" s="74">
        <f>(U86-U87)*D86</f>
        <v>-707007.72060669377</v>
      </c>
      <c r="AO86" s="75">
        <f>(U86-U87)/U87</f>
        <v>-5.0185973825047281E-4</v>
      </c>
      <c r="AP86" s="74">
        <f>(AF86-AF87)*E86</f>
        <v>-2401055.1537613263</v>
      </c>
      <c r="AQ86" s="75">
        <f>(AF86-AF87)/AF87</f>
        <v>-1.7023090648982787E-3</v>
      </c>
      <c r="AR86" s="101">
        <f>AD86/AD87-1</f>
        <v>2.2789679615198288E-4</v>
      </c>
      <c r="AS86" s="92">
        <v>49.475650620000003</v>
      </c>
      <c r="AT86" s="94">
        <f>(H86/(D86*14))*7</f>
        <v>168.3864594679479</v>
      </c>
      <c r="AU86" s="18"/>
      <c r="AV86" s="18"/>
    </row>
    <row r="87" spans="1:48" ht="15" hidden="1" customHeight="1" x14ac:dyDescent="0.3">
      <c r="A87" s="230" t="s">
        <v>117</v>
      </c>
      <c r="B87" s="107"/>
      <c r="C87" s="56" t="s">
        <v>17</v>
      </c>
      <c r="D87" s="76">
        <v>349178</v>
      </c>
      <c r="E87" s="76">
        <v>311704</v>
      </c>
      <c r="F87" s="76">
        <v>3214476</v>
      </c>
      <c r="G87" s="76">
        <v>29126249</v>
      </c>
      <c r="H87" s="77">
        <v>117663751.8</v>
      </c>
      <c r="I87" s="77">
        <v>156531362</v>
      </c>
      <c r="J87" s="159">
        <v>37820375</v>
      </c>
      <c r="K87" s="159">
        <v>5267521</v>
      </c>
      <c r="L87" s="159">
        <v>26293457</v>
      </c>
      <c r="M87" s="159">
        <v>6095280</v>
      </c>
      <c r="N87" s="159">
        <v>291250</v>
      </c>
      <c r="O87" s="159">
        <v>5481423</v>
      </c>
      <c r="P87" s="159">
        <v>1708336</v>
      </c>
      <c r="Q87" s="159">
        <v>2873284</v>
      </c>
      <c r="R87" s="159">
        <v>102987</v>
      </c>
      <c r="S87" s="159">
        <v>274879</v>
      </c>
      <c r="T87" s="202">
        <f>H87/D87</f>
        <v>336.97355446219404</v>
      </c>
      <c r="U87" s="202">
        <f>I87/D87</f>
        <v>448.28529288786808</v>
      </c>
      <c r="V87" s="162">
        <f>J87/D87</f>
        <v>108.31259414968869</v>
      </c>
      <c r="W87" s="162">
        <f>K87/D87</f>
        <v>15.085489349271718</v>
      </c>
      <c r="X87" s="162">
        <f>L87/D87</f>
        <v>75.301012664028093</v>
      </c>
      <c r="Y87" s="162">
        <f>M87/D87</f>
        <v>17.456082571066904</v>
      </c>
      <c r="Z87" s="162">
        <f>O87/D87</f>
        <v>15.698076625675156</v>
      </c>
      <c r="AA87" s="162">
        <f>P87/D87</f>
        <v>4.892450268917286</v>
      </c>
      <c r="AB87" s="162">
        <f>Q87/D87</f>
        <v>8.2287085669773017</v>
      </c>
      <c r="AC87" s="162">
        <f>R87/D87</f>
        <v>0.2949412620497282</v>
      </c>
      <c r="AD87" s="162">
        <f>F87/D87</f>
        <v>9.205837710279571</v>
      </c>
      <c r="AE87" s="202">
        <f t="shared" ref="AE87" si="42">H87/E87</f>
        <v>377.48553691964167</v>
      </c>
      <c r="AF87" s="202">
        <f t="shared" ref="AF87" si="43">I87/E87</f>
        <v>502.17951004799426</v>
      </c>
      <c r="AG87" s="79">
        <f>G87/D87</f>
        <v>83.413757453218707</v>
      </c>
      <c r="AH87" s="8"/>
      <c r="AI87" s="56"/>
      <c r="AJ87" s="56"/>
      <c r="AK87" s="56"/>
      <c r="AL87" s="56"/>
      <c r="AN87" s="56"/>
      <c r="AO87" s="56"/>
      <c r="AP87" s="56"/>
      <c r="AQ87" s="56"/>
      <c r="AR87" s="102"/>
      <c r="AS87" s="93">
        <v>49.500612259999997</v>
      </c>
      <c r="AT87" s="93">
        <f>H87/D87/14*7</f>
        <v>168.48677723109702</v>
      </c>
    </row>
    <row r="88" spans="1:48" ht="15" hidden="1" customHeight="1" x14ac:dyDescent="0.3">
      <c r="A88" s="230" t="s">
        <v>117</v>
      </c>
      <c r="B88" s="14"/>
      <c r="C88" s="14"/>
      <c r="D88" s="15"/>
      <c r="E88" s="15"/>
      <c r="F88" s="15"/>
      <c r="G88" s="15"/>
      <c r="H88" s="16"/>
      <c r="I88" s="16"/>
      <c r="J88" s="199"/>
      <c r="K88" s="199"/>
      <c r="L88" s="199"/>
      <c r="M88" s="199"/>
      <c r="N88" s="199"/>
      <c r="O88" s="199"/>
      <c r="P88" s="199"/>
      <c r="Q88" s="199"/>
      <c r="R88" s="199"/>
      <c r="S88" s="199"/>
      <c r="T88" s="210"/>
      <c r="U88" s="210"/>
      <c r="V88" s="210"/>
      <c r="W88" s="210"/>
      <c r="X88" s="210"/>
      <c r="Y88" s="210"/>
      <c r="Z88" s="210"/>
      <c r="AA88" s="210"/>
      <c r="AB88" s="210"/>
      <c r="AC88" s="210"/>
      <c r="AD88" s="197"/>
      <c r="AE88" s="204"/>
      <c r="AF88" s="210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03"/>
      <c r="AS88" s="96"/>
      <c r="AT88" s="96"/>
    </row>
    <row r="89" spans="1:48" ht="15" hidden="1" customHeight="1" x14ac:dyDescent="0.3">
      <c r="A89" s="230" t="s">
        <v>117</v>
      </c>
      <c r="B89" s="129" t="s">
        <v>56</v>
      </c>
      <c r="C89" s="130" t="s">
        <v>16</v>
      </c>
      <c r="D89" s="131">
        <v>3142587</v>
      </c>
      <c r="E89" s="131">
        <v>2808696</v>
      </c>
      <c r="F89" s="131">
        <v>28936739</v>
      </c>
      <c r="G89" s="131">
        <v>262061218</v>
      </c>
      <c r="H89" s="132">
        <v>1058338197</v>
      </c>
      <c r="I89" s="132">
        <v>1408068526</v>
      </c>
      <c r="J89" s="188">
        <v>341395949</v>
      </c>
      <c r="K89" s="188">
        <v>47479623</v>
      </c>
      <c r="L89" s="188">
        <v>237288277</v>
      </c>
      <c r="M89" s="188">
        <v>55144610</v>
      </c>
      <c r="N89" s="188">
        <v>2622582</v>
      </c>
      <c r="O89" s="188">
        <v>49405655</v>
      </c>
      <c r="P89" s="188">
        <v>15409818</v>
      </c>
      <c r="Q89" s="188">
        <v>25873477</v>
      </c>
      <c r="R89" s="188">
        <v>933056</v>
      </c>
      <c r="S89" s="188">
        <v>2476933</v>
      </c>
      <c r="T89" s="205">
        <f>H89/D89</f>
        <v>336.7729189358958</v>
      </c>
      <c r="U89" s="205">
        <f>I89/D89</f>
        <v>448.06031654811784</v>
      </c>
      <c r="V89" s="189">
        <f>J89/D89</f>
        <v>108.63532147240474</v>
      </c>
      <c r="W89" s="189">
        <f>K89/D89</f>
        <v>15.108451412800981</v>
      </c>
      <c r="X89" s="189">
        <f>L89/D89</f>
        <v>75.507305605222697</v>
      </c>
      <c r="Y89" s="189">
        <f>M89/D89</f>
        <v>17.547520561881022</v>
      </c>
      <c r="Z89" s="189">
        <f>O89/D89</f>
        <v>15.721332456348861</v>
      </c>
      <c r="AA89" s="189">
        <f>P89/D89</f>
        <v>4.9035453911061175</v>
      </c>
      <c r="AB89" s="189">
        <f>Q89/D89</f>
        <v>8.233177633586596</v>
      </c>
      <c r="AC89" s="189">
        <f>R89/D89</f>
        <v>0.29690697504953723</v>
      </c>
      <c r="AD89" s="193">
        <f>F89/D89</f>
        <v>9.2079356911996388</v>
      </c>
      <c r="AE89" s="205">
        <f t="shared" ref="AE89:AE90" si="44">H89/E89</f>
        <v>376.80767053465382</v>
      </c>
      <c r="AF89" s="205">
        <f t="shared" ref="AF89:AF90" si="45">I89/E89</f>
        <v>501.32464531583338</v>
      </c>
      <c r="AG89" s="134">
        <f>G89/D89</f>
        <v>83.390282592017343</v>
      </c>
      <c r="AH89" s="135"/>
      <c r="AI89" s="136">
        <f>(T89-T90)*D89</f>
        <v>-630514.59668301477</v>
      </c>
      <c r="AJ89" s="137">
        <f>(T89-T90)/T90</f>
        <v>-5.9540436821059874E-4</v>
      </c>
      <c r="AK89" s="136">
        <f>(AE89-AE90)*E89</f>
        <v>-1903920.6040498379</v>
      </c>
      <c r="AL89" s="137">
        <f>(AE89-AE90)/AE90</f>
        <v>-1.7957413428852879E-3</v>
      </c>
      <c r="AM89" s="135"/>
      <c r="AN89" s="136">
        <f>(U89-U90)*D89</f>
        <v>-707007.72060669377</v>
      </c>
      <c r="AO89" s="137">
        <f>(U89-U90)/U90</f>
        <v>-5.0185973825047281E-4</v>
      </c>
      <c r="AP89" s="136">
        <f>(AF89-AF90)*E89</f>
        <v>-2401055.1537613263</v>
      </c>
      <c r="AQ89" s="137">
        <f>(AF89-AF90)/AF90</f>
        <v>-1.7023090648982787E-3</v>
      </c>
      <c r="AR89" s="138">
        <f>AD89/AD90-1</f>
        <v>2.2789679615198288E-4</v>
      </c>
      <c r="AS89" s="139">
        <v>49.475650620000003</v>
      </c>
      <c r="AT89" s="139">
        <f>(H89/(D89*14))*7</f>
        <v>168.3864594679479</v>
      </c>
      <c r="AU89" s="29"/>
    </row>
    <row r="90" spans="1:48" ht="15" hidden="1" customHeight="1" x14ac:dyDescent="0.3">
      <c r="A90" s="230" t="s">
        <v>117</v>
      </c>
      <c r="B90" s="86"/>
      <c r="C90" s="28" t="s">
        <v>17</v>
      </c>
      <c r="D90" s="30">
        <v>349178</v>
      </c>
      <c r="E90" s="30">
        <v>311704</v>
      </c>
      <c r="F90" s="30">
        <v>3214476</v>
      </c>
      <c r="G90" s="30">
        <v>29126249</v>
      </c>
      <c r="H90" s="31">
        <v>117663751.8</v>
      </c>
      <c r="I90" s="31">
        <v>156531362</v>
      </c>
      <c r="J90" s="30">
        <v>37820375</v>
      </c>
      <c r="K90" s="30">
        <v>5267521</v>
      </c>
      <c r="L90" s="30">
        <v>26293457</v>
      </c>
      <c r="M90" s="30">
        <v>6095280</v>
      </c>
      <c r="N90" s="30">
        <v>291250</v>
      </c>
      <c r="O90" s="30">
        <v>5481423</v>
      </c>
      <c r="P90" s="30">
        <v>1708336</v>
      </c>
      <c r="Q90" s="30">
        <v>2873284</v>
      </c>
      <c r="R90" s="30">
        <v>102987</v>
      </c>
      <c r="S90" s="30">
        <v>274879</v>
      </c>
      <c r="T90" s="206">
        <f>H90/D90</f>
        <v>336.97355446219404</v>
      </c>
      <c r="U90" s="206">
        <f>I90/D90</f>
        <v>448.28529288786808</v>
      </c>
      <c r="V90" s="190">
        <f>J90/D90</f>
        <v>108.31259414968869</v>
      </c>
      <c r="W90" s="190">
        <f>K90/D90</f>
        <v>15.085489349271718</v>
      </c>
      <c r="X90" s="190">
        <f>L90/D90</f>
        <v>75.301012664028093</v>
      </c>
      <c r="Y90" s="190">
        <f>M90/D90</f>
        <v>17.456082571066904</v>
      </c>
      <c r="Z90" s="190">
        <f>O90/D90</f>
        <v>15.698076625675156</v>
      </c>
      <c r="AA90" s="190">
        <f>P90/D90</f>
        <v>4.892450268917286</v>
      </c>
      <c r="AB90" s="190">
        <f>Q90/D90</f>
        <v>8.2287085669773017</v>
      </c>
      <c r="AC90" s="190">
        <f>R90/D90</f>
        <v>0.2949412620497282</v>
      </c>
      <c r="AD90" s="194">
        <f>F90/D90</f>
        <v>9.205837710279571</v>
      </c>
      <c r="AE90" s="206">
        <f t="shared" si="44"/>
        <v>377.48553691964167</v>
      </c>
      <c r="AF90" s="206">
        <f t="shared" si="45"/>
        <v>502.17951004799426</v>
      </c>
      <c r="AG90" s="123">
        <f>G90/D90</f>
        <v>83.413757453218707</v>
      </c>
      <c r="AH90" s="124"/>
      <c r="AI90" s="125"/>
      <c r="AJ90" s="125"/>
      <c r="AK90" s="125"/>
      <c r="AL90" s="125"/>
      <c r="AM90" s="124"/>
      <c r="AN90" s="125"/>
      <c r="AO90" s="125"/>
      <c r="AP90" s="125"/>
      <c r="AQ90" s="125"/>
      <c r="AR90" s="126"/>
      <c r="AS90" s="97">
        <v>49.500612259999997</v>
      </c>
      <c r="AT90" s="97">
        <f>H90/D90/14*7</f>
        <v>168.48677723109702</v>
      </c>
      <c r="AU90" s="29"/>
    </row>
    <row r="91" spans="1:48" ht="15" hidden="1" customHeight="1" x14ac:dyDescent="0.3">
      <c r="A91" s="230" t="s">
        <v>117</v>
      </c>
      <c r="B91" s="18"/>
      <c r="C91" s="18"/>
      <c r="D91" s="19"/>
      <c r="E91" s="19"/>
      <c r="F91" s="19"/>
      <c r="G91" s="19"/>
      <c r="H91" s="18"/>
      <c r="I91" s="18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  <c r="AA91" s="166"/>
      <c r="AB91" s="166"/>
      <c r="AC91" s="166"/>
      <c r="AD91" s="166"/>
      <c r="AE91" s="166"/>
      <c r="AF91" s="166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04"/>
      <c r="AS91" s="98"/>
      <c r="AT91" s="98"/>
    </row>
    <row r="92" spans="1:48" ht="15" hidden="1" customHeight="1" x14ac:dyDescent="0.3">
      <c r="A92" s="230" t="s">
        <v>117</v>
      </c>
      <c r="B92" s="87" t="s">
        <v>56</v>
      </c>
      <c r="C92" s="1"/>
      <c r="D92" s="2">
        <f>SUM(D89)</f>
        <v>3142587</v>
      </c>
      <c r="E92" s="2">
        <f>SUM(E89)</f>
        <v>2808696</v>
      </c>
      <c r="F92" s="2"/>
      <c r="G92" s="2"/>
      <c r="H92" s="3"/>
      <c r="I92" s="3"/>
      <c r="J92" s="198"/>
      <c r="K92" s="198"/>
      <c r="L92" s="198"/>
      <c r="M92" s="198"/>
      <c r="N92" s="198"/>
      <c r="O92" s="198"/>
      <c r="P92" s="198"/>
      <c r="Q92" s="198"/>
      <c r="R92" s="198"/>
      <c r="S92" s="198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9"/>
      <c r="AE92" s="208"/>
      <c r="AF92" s="207"/>
      <c r="AG92" s="32"/>
      <c r="AH92" s="38"/>
      <c r="AI92" s="3">
        <f>SUMIF(AI86:AI87,"&lt;&gt;#DIV/0!")</f>
        <v>-630514.59668301477</v>
      </c>
      <c r="AJ92" s="32"/>
      <c r="AK92" s="3">
        <f>SUMIF(AK86:AK87,"&lt;&gt;#DIV/0!")</f>
        <v>-1903920.6040498379</v>
      </c>
      <c r="AL92" s="1"/>
      <c r="AM92" s="1"/>
      <c r="AN92" s="3">
        <f>SUMIF(AN86:AN87, "&lt;&gt;#DIV/0!")</f>
        <v>-707007.72060669377</v>
      </c>
      <c r="AO92" s="1"/>
      <c r="AP92" s="3">
        <f>SUMIF(AP86:AP87, "&lt;&gt;#DIV/0!")</f>
        <v>-2401055.1537613263</v>
      </c>
      <c r="AQ92" s="1"/>
      <c r="AR92" s="105"/>
      <c r="AS92" s="99"/>
      <c r="AT92" s="99"/>
      <c r="AU92" s="11"/>
    </row>
    <row r="93" spans="1:48" ht="15" hidden="1" customHeight="1" x14ac:dyDescent="0.3">
      <c r="A93" s="230" t="s">
        <v>117</v>
      </c>
    </row>
    <row r="94" spans="1:48" ht="15" hidden="1" customHeight="1" x14ac:dyDescent="0.3">
      <c r="A94" s="230" t="s">
        <v>117</v>
      </c>
      <c r="B94" s="5" t="s">
        <v>118</v>
      </c>
    </row>
    <row r="95" spans="1:48" ht="15" hidden="1" customHeight="1" x14ac:dyDescent="0.3">
      <c r="A95" s="230" t="s">
        <v>117</v>
      </c>
    </row>
    <row r="96" spans="1:48" ht="15" hidden="1" customHeight="1" x14ac:dyDescent="0.3">
      <c r="A96" s="230" t="s">
        <v>119</v>
      </c>
      <c r="B96" s="62" t="s">
        <v>60</v>
      </c>
      <c r="C96" s="20"/>
      <c r="D96" s="54"/>
      <c r="E96" s="54"/>
      <c r="F96" s="54"/>
      <c r="G96" s="54"/>
      <c r="H96" s="67"/>
      <c r="I96" s="66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66"/>
      <c r="AI96" s="253" t="s">
        <v>62</v>
      </c>
      <c r="AJ96" s="254"/>
      <c r="AK96" s="254"/>
      <c r="AL96" s="254"/>
      <c r="AM96" s="254"/>
      <c r="AN96" s="254"/>
      <c r="AO96" s="255"/>
      <c r="AP96" s="63"/>
      <c r="AQ96" s="63"/>
      <c r="AS96" s="91"/>
      <c r="AT96" s="91"/>
    </row>
    <row r="97" spans="1:48" ht="43.2" hidden="1" x14ac:dyDescent="0.3">
      <c r="A97" s="230" t="s">
        <v>119</v>
      </c>
      <c r="B97" s="64" t="s">
        <v>117</v>
      </c>
      <c r="C97" s="64" t="s">
        <v>63</v>
      </c>
      <c r="D97" s="58" t="s">
        <v>64</v>
      </c>
      <c r="E97" s="58" t="s">
        <v>65</v>
      </c>
      <c r="F97" s="58" t="s">
        <v>66</v>
      </c>
      <c r="G97" s="58" t="s">
        <v>67</v>
      </c>
      <c r="H97" s="57" t="s">
        <v>68</v>
      </c>
      <c r="I97" s="57" t="s">
        <v>69</v>
      </c>
      <c r="J97" s="58" t="s">
        <v>70</v>
      </c>
      <c r="K97" s="58" t="s">
        <v>71</v>
      </c>
      <c r="L97" s="58" t="s">
        <v>72</v>
      </c>
      <c r="M97" s="58" t="s">
        <v>73</v>
      </c>
      <c r="N97" s="58" t="s">
        <v>74</v>
      </c>
      <c r="O97" s="58" t="s">
        <v>75</v>
      </c>
      <c r="P97" s="58" t="s">
        <v>76</v>
      </c>
      <c r="Q97" s="58" t="s">
        <v>77</v>
      </c>
      <c r="R97" s="58" t="s">
        <v>78</v>
      </c>
      <c r="S97" s="58" t="s">
        <v>79</v>
      </c>
      <c r="T97" s="58" t="s">
        <v>80</v>
      </c>
      <c r="U97" s="58" t="s">
        <v>81</v>
      </c>
      <c r="V97" s="58" t="s">
        <v>82</v>
      </c>
      <c r="W97" s="58" t="s">
        <v>83</v>
      </c>
      <c r="X97" s="58" t="s">
        <v>84</v>
      </c>
      <c r="Y97" s="58" t="s">
        <v>85</v>
      </c>
      <c r="Z97" s="58" t="s">
        <v>86</v>
      </c>
      <c r="AA97" s="58" t="s">
        <v>87</v>
      </c>
      <c r="AB97" s="58" t="s">
        <v>88</v>
      </c>
      <c r="AC97" s="58" t="s">
        <v>89</v>
      </c>
      <c r="AD97" s="58" t="s">
        <v>90</v>
      </c>
      <c r="AE97" s="58" t="s">
        <v>91</v>
      </c>
      <c r="AF97" s="58" t="s">
        <v>92</v>
      </c>
      <c r="AG97" s="58" t="s">
        <v>93</v>
      </c>
      <c r="AH97" s="6"/>
      <c r="AI97" s="58" t="s">
        <v>94</v>
      </c>
      <c r="AJ97" s="58" t="s">
        <v>95</v>
      </c>
      <c r="AK97" s="58" t="s">
        <v>96</v>
      </c>
      <c r="AL97" s="58" t="s">
        <v>97</v>
      </c>
      <c r="AM97" s="13"/>
      <c r="AN97" s="58" t="s">
        <v>98</v>
      </c>
      <c r="AO97" s="58" t="s">
        <v>99</v>
      </c>
      <c r="AP97" s="58" t="s">
        <v>100</v>
      </c>
      <c r="AQ97" s="58" t="s">
        <v>101</v>
      </c>
      <c r="AR97" s="88" t="s">
        <v>102</v>
      </c>
      <c r="AS97" s="89" t="s">
        <v>103</v>
      </c>
      <c r="AT97" s="89" t="s">
        <v>104</v>
      </c>
      <c r="AU97" s="6"/>
    </row>
    <row r="98" spans="1:48" ht="15" hidden="1" customHeight="1" x14ac:dyDescent="0.3">
      <c r="A98" s="230" t="s">
        <v>119</v>
      </c>
      <c r="B98" s="107">
        <v>1</v>
      </c>
      <c r="C98" s="60" t="s">
        <v>16</v>
      </c>
      <c r="D98" s="82">
        <v>3142587</v>
      </c>
      <c r="E98" s="82">
        <v>2808696</v>
      </c>
      <c r="F98" s="82">
        <v>28936739</v>
      </c>
      <c r="G98" s="82">
        <v>262061218</v>
      </c>
      <c r="H98" s="83">
        <v>1058338197</v>
      </c>
      <c r="I98" s="83">
        <v>1408068526</v>
      </c>
      <c r="J98" s="146">
        <v>341395949</v>
      </c>
      <c r="K98" s="146">
        <v>47479623</v>
      </c>
      <c r="L98" s="146">
        <v>237288277</v>
      </c>
      <c r="M98" s="146">
        <v>55144610</v>
      </c>
      <c r="N98" s="146">
        <v>2622582</v>
      </c>
      <c r="O98" s="146">
        <v>49405655</v>
      </c>
      <c r="P98" s="146">
        <v>15409818</v>
      </c>
      <c r="Q98" s="146">
        <v>25873477</v>
      </c>
      <c r="R98" s="146">
        <v>933056</v>
      </c>
      <c r="S98" s="146">
        <v>2476933</v>
      </c>
      <c r="T98" s="201">
        <f>H98/D98</f>
        <v>336.7729189358958</v>
      </c>
      <c r="U98" s="201">
        <f>I98/D98</f>
        <v>448.06031654811784</v>
      </c>
      <c r="V98" s="149">
        <f>J98/D98</f>
        <v>108.63532147240474</v>
      </c>
      <c r="W98" s="149">
        <f>K98/D98</f>
        <v>15.108451412800981</v>
      </c>
      <c r="X98" s="149">
        <f>L98/D98</f>
        <v>75.507305605222697</v>
      </c>
      <c r="Y98" s="149">
        <f>M98/D98</f>
        <v>17.547520561881022</v>
      </c>
      <c r="Z98" s="149">
        <f>O98/D98</f>
        <v>15.721332456348861</v>
      </c>
      <c r="AA98" s="149">
        <f>P98/D98</f>
        <v>4.9035453911061175</v>
      </c>
      <c r="AB98" s="149">
        <f>Q98/D98</f>
        <v>8.233177633586596</v>
      </c>
      <c r="AC98" s="149">
        <f>R98/D98</f>
        <v>0.29690697504953723</v>
      </c>
      <c r="AD98" s="192">
        <f>F98/D98</f>
        <v>9.2079356911996388</v>
      </c>
      <c r="AE98" s="201">
        <f t="shared" ref="AE98:AE99" si="46">H98/E98</f>
        <v>376.80767053465382</v>
      </c>
      <c r="AF98" s="201">
        <f t="shared" ref="AF98:AF99" si="47">I98/E98</f>
        <v>501.32464531583338</v>
      </c>
      <c r="AG98" s="81">
        <f>G98/D98</f>
        <v>83.390282592017343</v>
      </c>
      <c r="AH98" s="39"/>
      <c r="AI98" s="72">
        <f>(T98-T99)*D98</f>
        <v>-630514.59668301477</v>
      </c>
      <c r="AJ98" s="73">
        <f>(T98-T99)/T99</f>
        <v>-5.9540436821059874E-4</v>
      </c>
      <c r="AK98" s="72">
        <f>(AE98-AE99)*E98</f>
        <v>-1903920.6040498379</v>
      </c>
      <c r="AL98" s="73">
        <f>(AE98-AE99)/AE99</f>
        <v>-1.7957413428852879E-3</v>
      </c>
      <c r="AM98" s="26"/>
      <c r="AN98" s="74">
        <f>(U98-U99)*D98</f>
        <v>-707007.72060669377</v>
      </c>
      <c r="AO98" s="75">
        <f>(U98-U99)/U99</f>
        <v>-5.0185973825047281E-4</v>
      </c>
      <c r="AP98" s="74">
        <f>(AF98-AF99)*E98</f>
        <v>-2401055.1537613263</v>
      </c>
      <c r="AQ98" s="75">
        <f>(AF98-AF99)/AF99</f>
        <v>-1.7023090648982787E-3</v>
      </c>
      <c r="AR98" s="101">
        <f>AD98/AD99-1</f>
        <v>2.2789679615198288E-4</v>
      </c>
      <c r="AS98" s="94">
        <v>49.475650620000003</v>
      </c>
      <c r="AT98" s="94">
        <f>(H98/(D98*14))*7</f>
        <v>168.3864594679479</v>
      </c>
      <c r="AV98" s="26"/>
    </row>
    <row r="99" spans="1:48" ht="15" hidden="1" customHeight="1" x14ac:dyDescent="0.3">
      <c r="A99" s="230" t="s">
        <v>119</v>
      </c>
      <c r="B99" s="107"/>
      <c r="C99" s="56" t="s">
        <v>17</v>
      </c>
      <c r="D99" s="76">
        <v>349178</v>
      </c>
      <c r="E99" s="76">
        <v>311704</v>
      </c>
      <c r="F99" s="76">
        <v>3214476</v>
      </c>
      <c r="G99" s="76">
        <v>29126249</v>
      </c>
      <c r="H99" s="77">
        <v>117663751.8</v>
      </c>
      <c r="I99" s="77">
        <v>156531362</v>
      </c>
      <c r="J99" s="159">
        <v>37820375</v>
      </c>
      <c r="K99" s="159">
        <v>5267521</v>
      </c>
      <c r="L99" s="159">
        <v>26293457</v>
      </c>
      <c r="M99" s="159">
        <v>6095280</v>
      </c>
      <c r="N99" s="159">
        <v>291250</v>
      </c>
      <c r="O99" s="159">
        <v>5481423</v>
      </c>
      <c r="P99" s="159">
        <v>1708336</v>
      </c>
      <c r="Q99" s="159">
        <v>2873284</v>
      </c>
      <c r="R99" s="159">
        <v>102987</v>
      </c>
      <c r="S99" s="159">
        <v>274879</v>
      </c>
      <c r="T99" s="202">
        <f>H99/D99</f>
        <v>336.97355446219404</v>
      </c>
      <c r="U99" s="202">
        <f>I99/D99</f>
        <v>448.28529288786808</v>
      </c>
      <c r="V99" s="162">
        <f>J99/D99</f>
        <v>108.31259414968869</v>
      </c>
      <c r="W99" s="162">
        <f>K99/D99</f>
        <v>15.085489349271718</v>
      </c>
      <c r="X99" s="162">
        <f>L99/D99</f>
        <v>75.301012664028093</v>
      </c>
      <c r="Y99" s="162">
        <f>M99/D99</f>
        <v>17.456082571066904</v>
      </c>
      <c r="Z99" s="162">
        <f>O99/D99</f>
        <v>15.698076625675156</v>
      </c>
      <c r="AA99" s="162">
        <f>P99/D99</f>
        <v>4.892450268917286</v>
      </c>
      <c r="AB99" s="162">
        <f>Q99/D99</f>
        <v>8.2287085669773017</v>
      </c>
      <c r="AC99" s="162">
        <f>R99/D99</f>
        <v>0.2949412620497282</v>
      </c>
      <c r="AD99" s="162">
        <f>F99/D99</f>
        <v>9.205837710279571</v>
      </c>
      <c r="AE99" s="202">
        <f t="shared" si="46"/>
        <v>377.48553691964167</v>
      </c>
      <c r="AF99" s="202">
        <f t="shared" si="47"/>
        <v>502.17951004799426</v>
      </c>
      <c r="AG99" s="79">
        <f>G99/D99</f>
        <v>83.413757453218707</v>
      </c>
      <c r="AI99" s="56"/>
      <c r="AJ99" s="56"/>
      <c r="AK99" s="56"/>
      <c r="AL99" s="56"/>
      <c r="AN99" s="56"/>
      <c r="AO99" s="56"/>
      <c r="AP99" s="56"/>
      <c r="AQ99" s="56"/>
      <c r="AR99" s="102"/>
      <c r="AS99" s="93">
        <v>49.500612259999997</v>
      </c>
      <c r="AT99" s="93">
        <f>H99/D99/14*7</f>
        <v>168.48677723109702</v>
      </c>
    </row>
    <row r="100" spans="1:48" ht="15" hidden="1" customHeight="1" x14ac:dyDescent="0.3">
      <c r="A100" s="230" t="s">
        <v>119</v>
      </c>
      <c r="B100" s="14"/>
      <c r="C100" s="14"/>
      <c r="D100" s="15"/>
      <c r="E100" s="15"/>
      <c r="F100" s="15"/>
      <c r="G100" s="15"/>
      <c r="H100" s="16"/>
      <c r="I100" s="16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210"/>
      <c r="U100" s="210"/>
      <c r="V100" s="210"/>
      <c r="W100" s="210"/>
      <c r="X100" s="210"/>
      <c r="Y100" s="210"/>
      <c r="Z100" s="210"/>
      <c r="AA100" s="210"/>
      <c r="AB100" s="210"/>
      <c r="AC100" s="210"/>
      <c r="AD100" s="197"/>
      <c r="AE100" s="204"/>
      <c r="AF100" s="210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03"/>
      <c r="AS100" s="96"/>
      <c r="AT100" s="96"/>
    </row>
    <row r="101" spans="1:48" ht="15" hidden="1" customHeight="1" x14ac:dyDescent="0.3">
      <c r="A101" s="230" t="s">
        <v>119</v>
      </c>
      <c r="B101" s="129" t="s">
        <v>56</v>
      </c>
      <c r="C101" s="130" t="s">
        <v>16</v>
      </c>
      <c r="D101" s="131">
        <v>3142587</v>
      </c>
      <c r="E101" s="131">
        <v>2808696</v>
      </c>
      <c r="F101" s="131">
        <v>28936739</v>
      </c>
      <c r="G101" s="131">
        <v>262061218</v>
      </c>
      <c r="H101" s="132">
        <v>1058338197</v>
      </c>
      <c r="I101" s="132">
        <v>1408068526</v>
      </c>
      <c r="J101" s="188">
        <v>341395949</v>
      </c>
      <c r="K101" s="188">
        <v>47479623</v>
      </c>
      <c r="L101" s="188">
        <v>237288277</v>
      </c>
      <c r="M101" s="188">
        <v>55144610</v>
      </c>
      <c r="N101" s="188">
        <v>2622582</v>
      </c>
      <c r="O101" s="188">
        <v>49405655</v>
      </c>
      <c r="P101" s="188">
        <v>15409818</v>
      </c>
      <c r="Q101" s="188">
        <v>25873477</v>
      </c>
      <c r="R101" s="188">
        <v>933056</v>
      </c>
      <c r="S101" s="188">
        <v>2476933</v>
      </c>
      <c r="T101" s="205">
        <f>H101/D101</f>
        <v>336.7729189358958</v>
      </c>
      <c r="U101" s="205">
        <f>I101/D101</f>
        <v>448.06031654811784</v>
      </c>
      <c r="V101" s="189">
        <f>J101/D101</f>
        <v>108.63532147240474</v>
      </c>
      <c r="W101" s="189">
        <f>K101/D101</f>
        <v>15.108451412800981</v>
      </c>
      <c r="X101" s="189">
        <f>L101/D101</f>
        <v>75.507305605222697</v>
      </c>
      <c r="Y101" s="189">
        <f>M101/D101</f>
        <v>17.547520561881022</v>
      </c>
      <c r="Z101" s="189">
        <f>O101/D101</f>
        <v>15.721332456348861</v>
      </c>
      <c r="AA101" s="189">
        <f>P101/D101</f>
        <v>4.9035453911061175</v>
      </c>
      <c r="AB101" s="189">
        <f>Q101/D101</f>
        <v>8.233177633586596</v>
      </c>
      <c r="AC101" s="189">
        <f>R101/D101</f>
        <v>0.29690697504953723</v>
      </c>
      <c r="AD101" s="193">
        <f>F101/D101</f>
        <v>9.2079356911996388</v>
      </c>
      <c r="AE101" s="205">
        <f t="shared" ref="AE101:AE102" si="48">H101/E101</f>
        <v>376.80767053465382</v>
      </c>
      <c r="AF101" s="205">
        <f t="shared" ref="AF101:AF102" si="49">I101/E101</f>
        <v>501.32464531583338</v>
      </c>
      <c r="AG101" s="134">
        <f>G101/D101</f>
        <v>83.390282592017343</v>
      </c>
      <c r="AH101" s="135"/>
      <c r="AI101" s="136">
        <f>(T101-T102)*D101</f>
        <v>-630514.59668301477</v>
      </c>
      <c r="AJ101" s="137">
        <f>(T101-T102)/T102</f>
        <v>-5.9540436821059874E-4</v>
      </c>
      <c r="AK101" s="136">
        <f>(AE101-AE102)*E101</f>
        <v>-1903920.6040498379</v>
      </c>
      <c r="AL101" s="137">
        <f>(AE101-AE102)/AE102</f>
        <v>-1.7957413428852879E-3</v>
      </c>
      <c r="AM101" s="135"/>
      <c r="AN101" s="136">
        <f>(U101-U102)*D101</f>
        <v>-707007.72060669377</v>
      </c>
      <c r="AO101" s="137">
        <f>(U101-U102)/U102</f>
        <v>-5.0185973825047281E-4</v>
      </c>
      <c r="AP101" s="136">
        <f>(AF101-AF102)*E101</f>
        <v>-2401055.1537613263</v>
      </c>
      <c r="AQ101" s="137">
        <f>(AF101-AF102)/AF102</f>
        <v>-1.7023090648982787E-3</v>
      </c>
      <c r="AR101" s="138">
        <f>AD101/AD102-1</f>
        <v>2.2789679615198288E-4</v>
      </c>
      <c r="AS101" s="139">
        <v>49.475650620000003</v>
      </c>
      <c r="AT101" s="139">
        <f>(H101/(D101*14))*7</f>
        <v>168.3864594679479</v>
      </c>
      <c r="AU101" s="29"/>
    </row>
    <row r="102" spans="1:48" ht="15" hidden="1" customHeight="1" x14ac:dyDescent="0.3">
      <c r="A102" s="230" t="s">
        <v>119</v>
      </c>
      <c r="B102" s="86"/>
      <c r="C102" s="28" t="s">
        <v>17</v>
      </c>
      <c r="D102" s="30">
        <v>349178</v>
      </c>
      <c r="E102" s="30">
        <v>311704</v>
      </c>
      <c r="F102" s="30">
        <v>3214476</v>
      </c>
      <c r="G102" s="30">
        <v>29126249</v>
      </c>
      <c r="H102" s="31">
        <v>117663751.8</v>
      </c>
      <c r="I102" s="31">
        <v>156531362</v>
      </c>
      <c r="J102" s="30">
        <v>37820375</v>
      </c>
      <c r="K102" s="30">
        <v>5267521</v>
      </c>
      <c r="L102" s="30">
        <v>26293457</v>
      </c>
      <c r="M102" s="30">
        <v>6095280</v>
      </c>
      <c r="N102" s="30">
        <v>291250</v>
      </c>
      <c r="O102" s="30">
        <v>5481423</v>
      </c>
      <c r="P102" s="30">
        <v>1708336</v>
      </c>
      <c r="Q102" s="30">
        <v>2873284</v>
      </c>
      <c r="R102" s="30">
        <v>102987</v>
      </c>
      <c r="S102" s="30">
        <v>274879</v>
      </c>
      <c r="T102" s="206">
        <f>H102/D102</f>
        <v>336.97355446219404</v>
      </c>
      <c r="U102" s="206">
        <f>I102/D102</f>
        <v>448.28529288786808</v>
      </c>
      <c r="V102" s="190">
        <f>J102/D102</f>
        <v>108.31259414968869</v>
      </c>
      <c r="W102" s="190">
        <f>K102/D102</f>
        <v>15.085489349271718</v>
      </c>
      <c r="X102" s="190">
        <f>L102/D102</f>
        <v>75.301012664028093</v>
      </c>
      <c r="Y102" s="190">
        <f>M102/D102</f>
        <v>17.456082571066904</v>
      </c>
      <c r="Z102" s="190">
        <f>O102/D102</f>
        <v>15.698076625675156</v>
      </c>
      <c r="AA102" s="190">
        <f>P102/D102</f>
        <v>4.892450268917286</v>
      </c>
      <c r="AB102" s="190">
        <f>Q102/D102</f>
        <v>8.2287085669773017</v>
      </c>
      <c r="AC102" s="190">
        <f>R102/D102</f>
        <v>0.2949412620497282</v>
      </c>
      <c r="AD102" s="194">
        <f>F102/D102</f>
        <v>9.205837710279571</v>
      </c>
      <c r="AE102" s="206">
        <f t="shared" si="48"/>
        <v>377.48553691964167</v>
      </c>
      <c r="AF102" s="206">
        <f t="shared" si="49"/>
        <v>502.17951004799426</v>
      </c>
      <c r="AG102" s="123">
        <f>G102/D102</f>
        <v>83.413757453218707</v>
      </c>
      <c r="AH102" s="124"/>
      <c r="AI102" s="125"/>
      <c r="AJ102" s="125"/>
      <c r="AK102" s="125"/>
      <c r="AL102" s="125"/>
      <c r="AM102" s="124"/>
      <c r="AN102" s="125"/>
      <c r="AO102" s="125"/>
      <c r="AP102" s="125"/>
      <c r="AQ102" s="125"/>
      <c r="AR102" s="126"/>
      <c r="AS102" s="97">
        <v>49.500612259999997</v>
      </c>
      <c r="AT102" s="97">
        <f>H102/D102/14*7</f>
        <v>168.48677723109702</v>
      </c>
      <c r="AU102" s="29"/>
    </row>
    <row r="103" spans="1:48" ht="15" hidden="1" customHeight="1" x14ac:dyDescent="0.3">
      <c r="A103" s="230" t="s">
        <v>119</v>
      </c>
      <c r="B103" s="18"/>
      <c r="C103" s="18"/>
      <c r="D103" s="19"/>
      <c r="E103" s="19"/>
      <c r="F103" s="19"/>
      <c r="G103" s="19"/>
      <c r="H103" s="18"/>
      <c r="I103" s="18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  <c r="AA103" s="166"/>
      <c r="AB103" s="166"/>
      <c r="AC103" s="166"/>
      <c r="AD103" s="166"/>
      <c r="AE103" s="166"/>
      <c r="AF103" s="166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04"/>
      <c r="AS103" s="98"/>
      <c r="AT103" s="98"/>
    </row>
    <row r="104" spans="1:48" ht="15" hidden="1" customHeight="1" x14ac:dyDescent="0.3">
      <c r="A104" s="230" t="s">
        <v>119</v>
      </c>
      <c r="B104" s="87" t="s">
        <v>56</v>
      </c>
      <c r="C104" s="1"/>
      <c r="D104" s="2">
        <f>SUM(D101)</f>
        <v>3142587</v>
      </c>
      <c r="E104" s="2">
        <f>SUM(E101)</f>
        <v>2808696</v>
      </c>
      <c r="F104" s="2"/>
      <c r="G104" s="2"/>
      <c r="H104" s="3"/>
      <c r="I104" s="3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207"/>
      <c r="U104" s="207"/>
      <c r="V104" s="207"/>
      <c r="W104" s="207"/>
      <c r="X104" s="207"/>
      <c r="Y104" s="207"/>
      <c r="Z104" s="207"/>
      <c r="AA104" s="207"/>
      <c r="AB104" s="207"/>
      <c r="AC104" s="207"/>
      <c r="AD104" s="209"/>
      <c r="AE104" s="208"/>
      <c r="AF104" s="207"/>
      <c r="AG104" s="32"/>
      <c r="AH104" s="38"/>
      <c r="AI104" s="3">
        <f>SUMIF(AI98:AI99,"&lt;&gt;#DIV/0!")</f>
        <v>-630514.59668301477</v>
      </c>
      <c r="AJ104" s="32"/>
      <c r="AK104" s="3">
        <f>SUMIF(AK98:AK99,"&lt;&gt;#DIV/0!")</f>
        <v>-1903920.6040498379</v>
      </c>
      <c r="AL104" s="1"/>
      <c r="AM104" s="1"/>
      <c r="AN104" s="3">
        <f>SUMIF(AN98:AN99, "&lt;&gt;#DIV/0!")</f>
        <v>-707007.72060669377</v>
      </c>
      <c r="AO104" s="1"/>
      <c r="AP104" s="3">
        <f>SUMIF(AP98:AP99, "&lt;&gt;#DIV/0!")</f>
        <v>-2401055.1537613263</v>
      </c>
      <c r="AQ104" s="1"/>
      <c r="AR104" s="105"/>
      <c r="AS104" s="99"/>
      <c r="AT104" s="99"/>
      <c r="AU104" s="11"/>
    </row>
    <row r="105" spans="1:48" ht="15" hidden="1" customHeight="1" x14ac:dyDescent="0.3">
      <c r="A105" s="231" t="s">
        <v>119</v>
      </c>
    </row>
    <row r="106" spans="1:48" ht="15" customHeight="1" x14ac:dyDescent="0.3">
      <c r="A106" s="231" t="s">
        <v>119</v>
      </c>
    </row>
  </sheetData>
  <mergeCells count="5">
    <mergeCell ref="AI84:AO84"/>
    <mergeCell ref="AI5:AO5"/>
    <mergeCell ref="AI22:AO22"/>
    <mergeCell ref="AI45:AO45"/>
    <mergeCell ref="AI96:AO96"/>
  </mergeCell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7ACE-49AD-4C60-85F4-92A3E6AEC789}">
  <dimension ref="B1:AU18"/>
  <sheetViews>
    <sheetView zoomScaleNormal="100" workbookViewId="0">
      <pane xSplit="3" topLeftCell="S1" activePane="topRight" state="frozen"/>
      <selection pane="topRight" activeCell="S9" sqref="S9"/>
    </sheetView>
  </sheetViews>
  <sheetFormatPr defaultColWidth="8.88671875" defaultRowHeight="15" customHeight="1" outlineLevelCol="1" x14ac:dyDescent="0.3"/>
  <cols>
    <col min="1" max="1" width="8.88671875" style="5"/>
    <col min="2" max="2" width="19.33203125" style="5" customWidth="1"/>
    <col min="3" max="3" width="22.33203125" style="12" customWidth="1"/>
    <col min="4" max="4" width="14.6640625" style="12" customWidth="1"/>
    <col min="5" max="5" width="12.44140625" style="12" hidden="1" customWidth="1"/>
    <col min="6" max="6" width="14.6640625" style="12" hidden="1" customWidth="1"/>
    <col min="7" max="7" width="14.6640625" style="12" customWidth="1"/>
    <col min="8" max="8" width="14" style="12" bestFit="1" customWidth="1"/>
    <col min="9" max="18" width="14" style="12" hidden="1" customWidth="1"/>
    <col min="19" max="19" width="12.109375" style="12" customWidth="1"/>
    <col min="20" max="21" width="12.44140625" style="12" customWidth="1"/>
    <col min="22" max="24" width="12.44140625" style="12" hidden="1" customWidth="1" outlineLevel="1"/>
    <col min="25" max="25" width="12.44140625" style="12" customWidth="1" collapsed="1"/>
    <col min="26" max="28" width="12.44140625" style="12" hidden="1" customWidth="1" outlineLevel="1"/>
    <col min="29" max="29" width="12.44140625" style="12" customWidth="1" collapsed="1"/>
    <col min="30" max="30" width="14.6640625" style="12" hidden="1" customWidth="1"/>
    <col min="31" max="31" width="12.88671875" style="12" hidden="1" customWidth="1"/>
    <col min="32" max="34" width="14.6640625" style="65" hidden="1" customWidth="1"/>
    <col min="35" max="35" width="12.33203125" style="65" hidden="1" customWidth="1"/>
    <col min="36" max="36" width="14.6640625" style="65" hidden="1" customWidth="1"/>
    <col min="37" max="37" width="16.6640625" style="65" hidden="1" customWidth="1"/>
    <col min="38" max="38" width="2" style="65" hidden="1" customWidth="1"/>
    <col min="39" max="41" width="14.6640625" style="65" hidden="1" customWidth="1"/>
    <col min="42" max="42" width="17.109375" style="65" hidden="1" customWidth="1"/>
    <col min="43" max="43" width="11.6640625" style="65" hidden="1" customWidth="1"/>
    <col min="44" max="44" width="16.33203125" style="65" bestFit="1" customWidth="1"/>
    <col min="45" max="45" width="15.109375" style="12" customWidth="1"/>
    <col min="46" max="46" width="9.88671875" style="5" customWidth="1"/>
    <col min="47" max="16384" width="8.88671875" style="5"/>
  </cols>
  <sheetData>
    <row r="1" spans="2:47" ht="18" x14ac:dyDescent="0.35">
      <c r="B1" s="114" t="s">
        <v>120</v>
      </c>
      <c r="C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141"/>
      <c r="AG1" s="141"/>
      <c r="AI1" s="141"/>
      <c r="AJ1" s="141"/>
      <c r="AK1" s="141"/>
      <c r="AL1" s="141"/>
      <c r="AR1" s="141"/>
      <c r="AS1" s="141"/>
    </row>
    <row r="2" spans="2:47" ht="14.4" x14ac:dyDescent="0.3">
      <c r="B2" s="59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141"/>
      <c r="AG2" s="141"/>
      <c r="AI2" s="141"/>
      <c r="AJ2" s="141"/>
      <c r="AK2" s="141"/>
      <c r="AL2" s="141"/>
      <c r="AR2" s="141"/>
      <c r="AS2" s="141"/>
    </row>
    <row r="3" spans="2:47" ht="14.4" x14ac:dyDescent="0.3">
      <c r="B3" s="62" t="s">
        <v>60</v>
      </c>
      <c r="C3" s="20" t="s">
        <v>121</v>
      </c>
      <c r="D3" s="54"/>
      <c r="E3" s="54"/>
      <c r="F3" s="54"/>
      <c r="G3" s="54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143"/>
      <c r="AG3" s="143"/>
      <c r="AH3" s="253" t="s">
        <v>62</v>
      </c>
      <c r="AI3" s="254"/>
      <c r="AJ3" s="254"/>
      <c r="AK3" s="254"/>
      <c r="AL3" s="254"/>
      <c r="AM3" s="254"/>
      <c r="AN3" s="254"/>
      <c r="AO3" s="255"/>
      <c r="AP3" s="63"/>
      <c r="AQ3" s="63"/>
      <c r="AR3" s="143"/>
      <c r="AS3" s="143"/>
    </row>
    <row r="4" spans="2:47" ht="63" customHeight="1" x14ac:dyDescent="0.3">
      <c r="B4" s="64" t="s">
        <v>63</v>
      </c>
      <c r="C4" s="58" t="s">
        <v>64</v>
      </c>
      <c r="D4" s="58" t="s">
        <v>122</v>
      </c>
      <c r="E4" s="58" t="s">
        <v>123</v>
      </c>
      <c r="F4" s="58" t="s">
        <v>124</v>
      </c>
      <c r="G4" s="57" t="s">
        <v>125</v>
      </c>
      <c r="H4" s="57" t="s">
        <v>126</v>
      </c>
      <c r="I4" s="58" t="s">
        <v>127</v>
      </c>
      <c r="J4" s="58" t="s">
        <v>128</v>
      </c>
      <c r="K4" s="58" t="s">
        <v>129</v>
      </c>
      <c r="L4" s="58" t="s">
        <v>130</v>
      </c>
      <c r="M4" s="58" t="s">
        <v>131</v>
      </c>
      <c r="N4" s="58" t="s">
        <v>132</v>
      </c>
      <c r="O4" s="58" t="s">
        <v>133</v>
      </c>
      <c r="P4" s="58" t="s">
        <v>134</v>
      </c>
      <c r="Q4" s="58" t="s">
        <v>135</v>
      </c>
      <c r="R4" s="58" t="s">
        <v>136</v>
      </c>
      <c r="S4" s="58" t="s">
        <v>137</v>
      </c>
      <c r="T4" s="58" t="s">
        <v>138</v>
      </c>
      <c r="U4" s="58" t="s">
        <v>139</v>
      </c>
      <c r="V4" s="58" t="s">
        <v>140</v>
      </c>
      <c r="W4" s="58" t="s">
        <v>141</v>
      </c>
      <c r="X4" s="58" t="s">
        <v>142</v>
      </c>
      <c r="Y4" s="58" t="s">
        <v>143</v>
      </c>
      <c r="Z4" s="58" t="s">
        <v>144</v>
      </c>
      <c r="AA4" s="58" t="s">
        <v>145</v>
      </c>
      <c r="AB4" s="58" t="s">
        <v>146</v>
      </c>
      <c r="AC4" s="58" t="s">
        <v>147</v>
      </c>
      <c r="AD4" s="58" t="s">
        <v>148</v>
      </c>
      <c r="AE4" s="58" t="s">
        <v>149</v>
      </c>
      <c r="AF4" s="58" t="s">
        <v>150</v>
      </c>
      <c r="AG4" s="12"/>
      <c r="AH4" s="58" t="s">
        <v>151</v>
      </c>
      <c r="AI4" s="58" t="s">
        <v>152</v>
      </c>
      <c r="AJ4" s="58" t="s">
        <v>153</v>
      </c>
      <c r="AK4" s="58" t="s">
        <v>154</v>
      </c>
      <c r="AL4" s="144"/>
      <c r="AM4" s="58" t="s">
        <v>155</v>
      </c>
      <c r="AN4" s="58" t="s">
        <v>156</v>
      </c>
      <c r="AO4" s="58" t="s">
        <v>157</v>
      </c>
      <c r="AP4" s="58" t="s">
        <v>158</v>
      </c>
      <c r="AQ4" s="58" t="s">
        <v>159</v>
      </c>
      <c r="AR4" s="145" t="s">
        <v>103</v>
      </c>
      <c r="AS4" s="145" t="s">
        <v>160</v>
      </c>
    </row>
    <row r="5" spans="2:47" ht="14.4" x14ac:dyDescent="0.3">
      <c r="B5" s="55" t="s">
        <v>161</v>
      </c>
      <c r="C5" s="146">
        <v>3883325</v>
      </c>
      <c r="D5" s="146">
        <v>415666</v>
      </c>
      <c r="E5" s="146">
        <v>518193</v>
      </c>
      <c r="F5" s="146">
        <v>915915</v>
      </c>
      <c r="G5" s="147">
        <v>13561741.4</v>
      </c>
      <c r="H5" s="147">
        <v>15498415.300000001</v>
      </c>
      <c r="I5" s="146">
        <v>714115</v>
      </c>
      <c r="J5" s="146">
        <v>451644</v>
      </c>
      <c r="K5" s="146">
        <v>233911</v>
      </c>
      <c r="L5" s="146">
        <v>7341</v>
      </c>
      <c r="M5" s="146">
        <v>373386</v>
      </c>
      <c r="N5" s="146">
        <v>817411</v>
      </c>
      <c r="O5" s="146">
        <v>726237</v>
      </c>
      <c r="P5" s="146">
        <v>91015</v>
      </c>
      <c r="Q5" s="146">
        <v>159</v>
      </c>
      <c r="R5" s="146">
        <v>289571</v>
      </c>
      <c r="S5" s="148">
        <f>G5/C5</f>
        <v>3.4923014169558306</v>
      </c>
      <c r="T5" s="148">
        <f>H5/C5</f>
        <v>3.9910167961733825</v>
      </c>
      <c r="U5" s="149">
        <f>I5/C5</f>
        <v>0.18389266929757361</v>
      </c>
      <c r="V5" s="149">
        <f>J5/C5</f>
        <v>0.11630342554383163</v>
      </c>
      <c r="W5" s="149">
        <f>K5/C5</f>
        <v>6.0234721533737198E-2</v>
      </c>
      <c r="X5" s="149">
        <f>L5/C5</f>
        <v>1.8903903227260144E-3</v>
      </c>
      <c r="Y5" s="149">
        <f>N5/C5</f>
        <v>0.21049255470505301</v>
      </c>
      <c r="Z5" s="149">
        <f>O5/C5</f>
        <v>0.1870142210605602</v>
      </c>
      <c r="AA5" s="149">
        <f>P5/C5</f>
        <v>2.3437389350620924E-2</v>
      </c>
      <c r="AB5" s="149">
        <f>Q5/C5</f>
        <v>4.0944293871875259E-5</v>
      </c>
      <c r="AC5" s="149">
        <f>E5/C5</f>
        <v>0.13344054386382803</v>
      </c>
      <c r="AD5" s="148">
        <f>G5/D5</f>
        <v>32.626535247049311</v>
      </c>
      <c r="AE5" s="148">
        <f>H5/D5</f>
        <v>37.28574215836754</v>
      </c>
      <c r="AF5" s="149">
        <f>F5/C5</f>
        <v>0.2358584460481675</v>
      </c>
      <c r="AG5" s="150"/>
      <c r="AH5" s="151">
        <f>(S5-S7)*C5</f>
        <v>39913.99129269339</v>
      </c>
      <c r="AI5" s="152">
        <f>(S5-S7)/S7</f>
        <v>2.9518193130457348E-3</v>
      </c>
      <c r="AJ5" s="151">
        <f>(AD5-AD7)*D5</f>
        <v>56501.187552289564</v>
      </c>
      <c r="AK5" s="152">
        <f>(AD5-AD7)/AD7</f>
        <v>4.1836492104903632E-3</v>
      </c>
      <c r="AL5" s="153"/>
      <c r="AM5" s="154">
        <f>(T5-T7)*C5</f>
        <v>65183.019102350139</v>
      </c>
      <c r="AN5" s="155">
        <f>(T5-T7)/T7</f>
        <v>4.2235494105165418E-3</v>
      </c>
      <c r="AO5" s="151">
        <f>(AE5-AE7)*D5</f>
        <v>84114.931559563978</v>
      </c>
      <c r="AP5" s="152">
        <f>(AE5-AE7)/AE7</f>
        <v>5.456941252538627E-3</v>
      </c>
      <c r="AQ5" s="156">
        <f>AC5/AC7-1</f>
        <v>-2.3669618273201021E-3</v>
      </c>
      <c r="AR5" s="157">
        <v>40.045543530000003</v>
      </c>
      <c r="AS5" s="157">
        <f>G5/C5/9*7</f>
        <v>2.7162344354100907</v>
      </c>
      <c r="AU5" s="158"/>
    </row>
    <row r="6" spans="2:47" ht="14.4" x14ac:dyDescent="0.3">
      <c r="B6" s="55" t="s">
        <v>162</v>
      </c>
      <c r="C6" s="146">
        <v>3881063</v>
      </c>
      <c r="D6" s="146">
        <v>417044</v>
      </c>
      <c r="E6" s="146">
        <v>520500</v>
      </c>
      <c r="F6" s="146">
        <v>918152</v>
      </c>
      <c r="G6" s="147">
        <v>13600551.779999999</v>
      </c>
      <c r="H6" s="147">
        <v>15523478.73</v>
      </c>
      <c r="I6" s="146">
        <v>967268</v>
      </c>
      <c r="J6" s="146">
        <v>670945</v>
      </c>
      <c r="K6" s="146">
        <v>267400</v>
      </c>
      <c r="L6" s="146">
        <v>7732</v>
      </c>
      <c r="M6" s="146">
        <v>455662</v>
      </c>
      <c r="N6" s="146">
        <v>876540</v>
      </c>
      <c r="O6" s="146">
        <v>785054</v>
      </c>
      <c r="P6" s="146">
        <v>91295</v>
      </c>
      <c r="Q6" s="146">
        <v>191</v>
      </c>
      <c r="R6" s="146">
        <v>307874</v>
      </c>
      <c r="S6" s="148">
        <f>G6/C6</f>
        <v>3.5043367706218631</v>
      </c>
      <c r="T6" s="148">
        <f>H6/C6</f>
        <v>3.9998007581943402</v>
      </c>
      <c r="U6" s="149">
        <f>I6/C6</f>
        <v>0.24922759563552563</v>
      </c>
      <c r="V6" s="149">
        <f>J6/C6</f>
        <v>0.17287660622875742</v>
      </c>
      <c r="W6" s="149">
        <f>K6/C6</f>
        <v>6.889864967407125E-2</v>
      </c>
      <c r="X6" s="149">
        <f>L6/C6</f>
        <v>1.9922376936421802E-3</v>
      </c>
      <c r="Y6" s="149">
        <f>N6/C6</f>
        <v>0.2258504950834346</v>
      </c>
      <c r="Z6" s="149">
        <f>O6/C6</f>
        <v>0.20227808721476565</v>
      </c>
      <c r="AA6" s="149">
        <f>P6/C6</f>
        <v>2.3523194547473206E-2</v>
      </c>
      <c r="AB6" s="149">
        <f>Q6/C6</f>
        <v>4.921332119576518E-5</v>
      </c>
      <c r="AC6" s="149">
        <f>E6/C6</f>
        <v>0.13411274179264804</v>
      </c>
      <c r="AD6" s="148">
        <f>G6/D6</f>
        <v>32.61179103403957</v>
      </c>
      <c r="AE6" s="148">
        <f>H6/D6</f>
        <v>37.222640129099091</v>
      </c>
      <c r="AF6" s="149">
        <f>F6/C6</f>
        <v>0.23657229990855599</v>
      </c>
      <c r="AG6" s="150"/>
      <c r="AH6" s="151">
        <f>(S6-S7)*C6</f>
        <v>86600.707576288434</v>
      </c>
      <c r="AI6" s="152">
        <f>(S6-S7)/S7</f>
        <v>6.4082448657820021E-3</v>
      </c>
      <c r="AJ6" s="151">
        <f>(AD6-AD7)*D6</f>
        <v>50539.512554398789</v>
      </c>
      <c r="AK6" s="152">
        <f>(AD6-AD7)/AD7</f>
        <v>3.7298499482411409E-3</v>
      </c>
      <c r="AL6" s="153"/>
      <c r="AM6" s="154">
        <f>(T6-T7)*C6</f>
        <v>99236.160604578617</v>
      </c>
      <c r="AN6" s="155">
        <f>(T6-T7)/T7</f>
        <v>6.4337785248192144E-3</v>
      </c>
      <c r="AO6" s="151">
        <f>(AE6-AE7)*D6</f>
        <v>58077.463464191074</v>
      </c>
      <c r="AP6" s="152">
        <f>(AE6-AE7)/AE7</f>
        <v>3.7553156535200722E-3</v>
      </c>
      <c r="AQ6" s="156">
        <f>AC6/AC7-1</f>
        <v>2.6585487301489241E-3</v>
      </c>
      <c r="AR6" s="157">
        <v>40.037951560000003</v>
      </c>
      <c r="AS6" s="157">
        <f>G6/C6/9*7</f>
        <v>2.7255952660392269</v>
      </c>
      <c r="AU6" s="158"/>
    </row>
    <row r="7" spans="2:47" ht="14.4" x14ac:dyDescent="0.3">
      <c r="B7" s="56" t="s">
        <v>17</v>
      </c>
      <c r="C7" s="159">
        <v>862339</v>
      </c>
      <c r="D7" s="159">
        <v>92417</v>
      </c>
      <c r="E7" s="159">
        <v>115344</v>
      </c>
      <c r="F7" s="159">
        <v>203876</v>
      </c>
      <c r="G7" s="160">
        <v>3002684.33</v>
      </c>
      <c r="H7" s="160">
        <v>3427134.76</v>
      </c>
      <c r="I7" s="159">
        <v>185293</v>
      </c>
      <c r="J7" s="159">
        <v>123675</v>
      </c>
      <c r="K7" s="159">
        <v>55180</v>
      </c>
      <c r="L7" s="159">
        <v>1695</v>
      </c>
      <c r="M7" s="159">
        <v>91408</v>
      </c>
      <c r="N7" s="159">
        <v>187210</v>
      </c>
      <c r="O7" s="159">
        <v>166853</v>
      </c>
      <c r="P7" s="159">
        <v>20316</v>
      </c>
      <c r="Q7" s="159">
        <v>41</v>
      </c>
      <c r="R7" s="159">
        <v>65956</v>
      </c>
      <c r="S7" s="161">
        <f>G7/C7</f>
        <v>3.4820231138798086</v>
      </c>
      <c r="T7" s="161">
        <f>H7/C7</f>
        <v>3.9742314333458184</v>
      </c>
      <c r="U7" s="162">
        <f>I7/C7</f>
        <v>0.21487257331513476</v>
      </c>
      <c r="V7" s="162">
        <f>J7/C7</f>
        <v>0.14341807572196086</v>
      </c>
      <c r="W7" s="162">
        <f>K7/C7</f>
        <v>6.3988756162019808E-2</v>
      </c>
      <c r="X7" s="162">
        <f>L7/C7</f>
        <v>1.9655843003737509E-3</v>
      </c>
      <c r="Y7" s="162">
        <f>N7/C7</f>
        <v>0.21709559697520348</v>
      </c>
      <c r="Z7" s="162">
        <f>O7/C7</f>
        <v>0.19348887154587696</v>
      </c>
      <c r="AA7" s="162">
        <f>P7/C7</f>
        <v>2.3559180322355825E-2</v>
      </c>
      <c r="AB7" s="162">
        <f>Q7/C7</f>
        <v>4.7545106970692503E-5</v>
      </c>
      <c r="AC7" s="162">
        <f>E7/C7</f>
        <v>0.13375714191286722</v>
      </c>
      <c r="AD7" s="161">
        <f t="shared" ref="AD7" si="0">G7/D7</f>
        <v>32.490605949121914</v>
      </c>
      <c r="AE7" s="161">
        <f t="shared" ref="AE7" si="1">H7/D7</f>
        <v>37.083380330458681</v>
      </c>
      <c r="AF7" s="162">
        <f>F7/C7</f>
        <v>0.23642210314041229</v>
      </c>
      <c r="AG7" s="163"/>
      <c r="AH7" s="164"/>
      <c r="AI7" s="164"/>
      <c r="AJ7" s="164"/>
      <c r="AK7" s="164"/>
      <c r="AM7" s="164"/>
      <c r="AN7" s="164"/>
      <c r="AO7" s="164"/>
      <c r="AP7" s="164"/>
      <c r="AQ7" s="164"/>
      <c r="AR7" s="165">
        <v>40.027764419999997</v>
      </c>
      <c r="AS7" s="165">
        <f>G7/C7/9*7</f>
        <v>2.7082401996842957</v>
      </c>
    </row>
    <row r="8" spans="2:47" ht="14.4" x14ac:dyDescent="0.3"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7"/>
      <c r="AS8" s="167"/>
    </row>
    <row r="9" spans="2:47" s="178" customFormat="1" ht="15.6" x14ac:dyDescent="0.3">
      <c r="B9" s="168" t="s">
        <v>56</v>
      </c>
      <c r="C9" s="169">
        <f>C5</f>
        <v>3883325</v>
      </c>
      <c r="D9" s="169">
        <f>D5</f>
        <v>415666</v>
      </c>
      <c r="E9" s="169"/>
      <c r="F9" s="169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1"/>
      <c r="T9" s="172"/>
      <c r="U9" s="172"/>
      <c r="V9" s="172"/>
      <c r="W9" s="172"/>
      <c r="X9" s="172"/>
      <c r="Y9" s="172"/>
      <c r="Z9" s="172"/>
      <c r="AA9" s="172"/>
      <c r="AB9" s="172"/>
      <c r="AC9" s="171"/>
      <c r="AD9" s="171"/>
      <c r="AE9" s="172"/>
      <c r="AF9" s="173"/>
      <c r="AG9" s="174"/>
      <c r="AH9" s="175">
        <f>SUMIF(AH5:AH7,"&lt;&gt;#DIV/0!")</f>
        <v>126514.69886898182</v>
      </c>
      <c r="AI9" s="173"/>
      <c r="AJ9" s="175">
        <f>SUMIF(AJ5:AJ7,"&lt;&gt;#DIV/0!")</f>
        <v>107040.70010668835</v>
      </c>
      <c r="AK9" s="176"/>
      <c r="AL9" s="176"/>
      <c r="AM9" s="175">
        <f>SUMIF(AM5:AM7, "&lt;&gt;#DIV/0!")</f>
        <v>164419.17970692876</v>
      </c>
      <c r="AN9" s="176"/>
      <c r="AO9" s="175">
        <f>SUMIF(AO5:AO7, "&lt;&gt;#DIV/0!")</f>
        <v>142192.39502375506</v>
      </c>
      <c r="AP9" s="176"/>
      <c r="AQ9" s="176"/>
      <c r="AR9" s="177"/>
      <c r="AS9" s="177"/>
    </row>
    <row r="10" spans="2:47" ht="14.4" x14ac:dyDescent="0.3"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AR10" s="179"/>
      <c r="AS10" s="180"/>
    </row>
    <row r="11" spans="2:47" ht="14.4" x14ac:dyDescent="0.3">
      <c r="B11" s="20"/>
      <c r="E11" s="182"/>
      <c r="F11" s="183"/>
      <c r="G11" s="183"/>
      <c r="H11" s="183"/>
      <c r="S11" s="183"/>
      <c r="T11" s="184"/>
      <c r="AR11" s="181"/>
      <c r="AS11" s="183"/>
    </row>
    <row r="12" spans="2:47" ht="15" customHeight="1" x14ac:dyDescent="0.3">
      <c r="B12" s="5" t="s">
        <v>163</v>
      </c>
      <c r="E12" s="185"/>
      <c r="F12" s="182"/>
      <c r="G12" s="182"/>
      <c r="H12" s="182"/>
      <c r="S12" s="182"/>
      <c r="T12" s="182"/>
      <c r="AR12" s="186"/>
      <c r="AS12" s="182"/>
    </row>
    <row r="15" spans="2:47" ht="15" customHeight="1" x14ac:dyDescent="0.3">
      <c r="C15" s="187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U15" s="184"/>
      <c r="V15" s="184"/>
      <c r="W15" s="184"/>
      <c r="X15" s="184"/>
      <c r="Y15" s="184"/>
      <c r="Z15" s="184"/>
      <c r="AA15" s="184"/>
      <c r="AB15" s="184"/>
    </row>
    <row r="16" spans="2:47" ht="15" customHeight="1" x14ac:dyDescent="0.3"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U16" s="182"/>
      <c r="V16" s="182"/>
      <c r="W16" s="182"/>
      <c r="X16" s="182"/>
      <c r="Y16" s="182"/>
      <c r="Z16" s="182"/>
      <c r="AA16" s="182"/>
      <c r="AB16" s="182"/>
    </row>
    <row r="17" spans="9:28" ht="15" customHeight="1" x14ac:dyDescent="0.3"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U17" s="184"/>
      <c r="V17" s="184"/>
      <c r="W17" s="184"/>
      <c r="X17" s="184"/>
      <c r="Y17" s="184"/>
      <c r="Z17" s="184"/>
      <c r="AA17" s="184"/>
      <c r="AB17" s="184"/>
    </row>
    <row r="18" spans="9:28" ht="15" customHeight="1" x14ac:dyDescent="0.3"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U18" s="182"/>
      <c r="V18" s="182"/>
      <c r="W18" s="182"/>
      <c r="X18" s="182"/>
      <c r="Y18" s="182"/>
      <c r="Z18" s="182"/>
      <c r="AA18" s="182"/>
      <c r="AB18" s="182"/>
    </row>
  </sheetData>
  <mergeCells count="1">
    <mergeCell ref="AH3:A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45A9-E4D0-42B9-A73E-19362FCC0553}">
  <dimension ref="A1:AV170"/>
  <sheetViews>
    <sheetView zoomScale="90" zoomScaleNormal="90" workbookViewId="0">
      <pane xSplit="4" topLeftCell="AS1" activePane="topRight" state="frozen"/>
      <selection pane="topRight" activeCell="AS11" sqref="AS11"/>
    </sheetView>
  </sheetViews>
  <sheetFormatPr defaultColWidth="8.88671875" defaultRowHeight="15" customHeight="1" outlineLevelCol="1" x14ac:dyDescent="0.3"/>
  <cols>
    <col min="1" max="1" width="8.88671875" style="5"/>
    <col min="2" max="2" width="43" style="5" bestFit="1" customWidth="1"/>
    <col min="3" max="3" width="15.88671875" style="5" customWidth="1"/>
    <col min="4" max="4" width="14.6640625" style="5" customWidth="1"/>
    <col min="5" max="5" width="11.44140625" style="5" bestFit="1" customWidth="1"/>
    <col min="6" max="7" width="14.6640625" style="5" hidden="1" customWidth="1"/>
    <col min="8" max="8" width="14" style="5" bestFit="1" customWidth="1"/>
    <col min="9" max="9" width="16.33203125" style="5" bestFit="1" customWidth="1"/>
    <col min="10" max="19" width="16.33203125" style="65" hidden="1" customWidth="1"/>
    <col min="20" max="20" width="9.33203125" style="65" bestFit="1" customWidth="1"/>
    <col min="21" max="22" width="14.6640625" style="65" customWidth="1"/>
    <col min="23" max="25" width="14.6640625" style="65" hidden="1" customWidth="1" outlineLevel="1"/>
    <col min="26" max="26" width="14.6640625" style="65" customWidth="1" collapsed="1"/>
    <col min="27" max="29" width="14.6640625" style="65" hidden="1" customWidth="1" outlineLevel="1"/>
    <col min="30" max="30" width="12.88671875" style="65" customWidth="1" collapsed="1"/>
    <col min="31" max="32" width="14.6640625" style="65" hidden="1" customWidth="1"/>
    <col min="33" max="34" width="14.6640625" style="5" hidden="1" customWidth="1"/>
    <col min="35" max="35" width="15.6640625" style="5" hidden="1" customWidth="1"/>
    <col min="36" max="36" width="14.6640625" style="5" hidden="1" customWidth="1"/>
    <col min="37" max="37" width="16.6640625" style="5" hidden="1" customWidth="1"/>
    <col min="38" max="38" width="14.6640625" style="5" hidden="1" customWidth="1"/>
    <col min="39" max="39" width="2.109375" style="5" hidden="1" customWidth="1"/>
    <col min="40" max="41" width="14.6640625" style="5" hidden="1" customWidth="1"/>
    <col min="42" max="42" width="17.109375" style="5" hidden="1" customWidth="1"/>
    <col min="43" max="44" width="14.6640625" style="5" hidden="1" customWidth="1"/>
    <col min="45" max="45" width="21.109375" style="5" bestFit="1" customWidth="1"/>
    <col min="46" max="46" width="9.33203125" style="5" bestFit="1" customWidth="1"/>
    <col min="47" max="48" width="14.6640625" style="5" customWidth="1"/>
    <col min="49" max="16384" width="8.88671875" style="5"/>
  </cols>
  <sheetData>
    <row r="1" spans="1:47" ht="18" x14ac:dyDescent="0.35">
      <c r="B1" s="114" t="s">
        <v>120</v>
      </c>
      <c r="C1" s="60"/>
      <c r="I1" s="60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60"/>
      <c r="AI1" s="60"/>
      <c r="AJ1" s="60"/>
      <c r="AK1" s="60"/>
      <c r="AL1" s="60"/>
      <c r="AS1" s="90"/>
      <c r="AT1" s="90"/>
    </row>
    <row r="2" spans="1:47" ht="18" x14ac:dyDescent="0.35">
      <c r="A2" s="228"/>
      <c r="B2" s="114"/>
      <c r="C2" s="60"/>
      <c r="I2" s="60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60"/>
      <c r="AI2" s="60"/>
      <c r="AJ2" s="60"/>
      <c r="AK2" s="60"/>
      <c r="AL2" s="60"/>
      <c r="AS2" s="90"/>
      <c r="AT2" s="90"/>
    </row>
    <row r="3" spans="1:47" ht="18" x14ac:dyDescent="0.35">
      <c r="A3" s="228"/>
      <c r="B3" s="114"/>
      <c r="C3" s="60"/>
      <c r="I3" s="60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60"/>
      <c r="AI3" s="60"/>
      <c r="AJ3" s="60"/>
      <c r="AK3" s="60"/>
      <c r="AL3" s="60"/>
      <c r="AS3" s="90"/>
      <c r="AT3" s="90"/>
    </row>
    <row r="4" spans="1:47" ht="14.4" x14ac:dyDescent="0.3">
      <c r="A4" s="229" t="s">
        <v>106</v>
      </c>
      <c r="B4" s="59"/>
      <c r="C4" s="60"/>
      <c r="D4" s="61"/>
      <c r="E4" s="61"/>
      <c r="F4" s="61"/>
      <c r="G4" s="61"/>
      <c r="H4" s="60"/>
      <c r="I4" s="60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60"/>
      <c r="AI4" s="60"/>
      <c r="AJ4" s="60"/>
      <c r="AK4" s="60"/>
      <c r="AL4" s="60"/>
      <c r="AS4" s="90"/>
      <c r="AT4" s="90"/>
    </row>
    <row r="5" spans="1:47" ht="14.4" x14ac:dyDescent="0.3">
      <c r="A5" s="230" t="s">
        <v>107</v>
      </c>
      <c r="B5" s="62" t="s">
        <v>60</v>
      </c>
      <c r="C5" s="20" t="s">
        <v>121</v>
      </c>
      <c r="D5" s="54"/>
      <c r="E5" s="54"/>
      <c r="F5" s="54"/>
      <c r="G5" s="54"/>
      <c r="H5" s="67"/>
      <c r="I5" s="66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66"/>
      <c r="AI5" s="253" t="s">
        <v>62</v>
      </c>
      <c r="AJ5" s="254"/>
      <c r="AK5" s="254"/>
      <c r="AL5" s="254"/>
      <c r="AM5" s="254"/>
      <c r="AN5" s="254"/>
      <c r="AO5" s="255"/>
      <c r="AP5" s="63"/>
      <c r="AQ5" s="63"/>
      <c r="AS5" s="91"/>
      <c r="AT5" s="91"/>
    </row>
    <row r="6" spans="1:47" ht="63" customHeight="1" x14ac:dyDescent="0.3">
      <c r="A6" s="230" t="s">
        <v>107</v>
      </c>
      <c r="B6" s="64" t="s">
        <v>107</v>
      </c>
      <c r="C6" s="64" t="s">
        <v>63</v>
      </c>
      <c r="D6" s="58" t="s">
        <v>64</v>
      </c>
      <c r="E6" s="58" t="s">
        <v>122</v>
      </c>
      <c r="F6" s="58" t="s">
        <v>123</v>
      </c>
      <c r="G6" s="58" t="s">
        <v>124</v>
      </c>
      <c r="H6" s="57" t="s">
        <v>125</v>
      </c>
      <c r="I6" s="57" t="s">
        <v>126</v>
      </c>
      <c r="J6" s="58" t="s">
        <v>127</v>
      </c>
      <c r="K6" s="58" t="s">
        <v>128</v>
      </c>
      <c r="L6" s="58" t="s">
        <v>129</v>
      </c>
      <c r="M6" s="58" t="s">
        <v>130</v>
      </c>
      <c r="N6" s="58" t="s">
        <v>131</v>
      </c>
      <c r="O6" s="58" t="s">
        <v>132</v>
      </c>
      <c r="P6" s="58" t="s">
        <v>133</v>
      </c>
      <c r="Q6" s="58" t="s">
        <v>134</v>
      </c>
      <c r="R6" s="58" t="s">
        <v>135</v>
      </c>
      <c r="S6" s="58" t="s">
        <v>136</v>
      </c>
      <c r="T6" s="58" t="s">
        <v>137</v>
      </c>
      <c r="U6" s="58" t="s">
        <v>138</v>
      </c>
      <c r="V6" s="58" t="s">
        <v>139</v>
      </c>
      <c r="W6" s="58" t="s">
        <v>140</v>
      </c>
      <c r="X6" s="58" t="s">
        <v>141</v>
      </c>
      <c r="Y6" s="58" t="s">
        <v>142</v>
      </c>
      <c r="Z6" s="58" t="s">
        <v>143</v>
      </c>
      <c r="AA6" s="58" t="s">
        <v>144</v>
      </c>
      <c r="AB6" s="58" t="s">
        <v>145</v>
      </c>
      <c r="AC6" s="58" t="s">
        <v>146</v>
      </c>
      <c r="AD6" s="58" t="s">
        <v>147</v>
      </c>
      <c r="AE6" s="58" t="s">
        <v>148</v>
      </c>
      <c r="AF6" s="58" t="s">
        <v>149</v>
      </c>
      <c r="AG6" s="58" t="s">
        <v>150</v>
      </c>
      <c r="AH6" s="12"/>
      <c r="AI6" s="58" t="s">
        <v>151</v>
      </c>
      <c r="AJ6" s="58" t="s">
        <v>152</v>
      </c>
      <c r="AK6" s="58" t="s">
        <v>153</v>
      </c>
      <c r="AL6" s="58" t="s">
        <v>154</v>
      </c>
      <c r="AM6" s="144"/>
      <c r="AN6" s="58" t="s">
        <v>155</v>
      </c>
      <c r="AO6" s="58" t="s">
        <v>156</v>
      </c>
      <c r="AP6" s="58" t="s">
        <v>157</v>
      </c>
      <c r="AQ6" s="58" t="s">
        <v>158</v>
      </c>
      <c r="AR6" s="58" t="s">
        <v>159</v>
      </c>
      <c r="AS6" s="145" t="s">
        <v>103</v>
      </c>
      <c r="AT6" s="145" t="s">
        <v>160</v>
      </c>
      <c r="AU6" s="6"/>
    </row>
    <row r="7" spans="1:47" ht="14.4" x14ac:dyDescent="0.3">
      <c r="A7" s="230" t="s">
        <v>107</v>
      </c>
      <c r="B7" s="59" t="s">
        <v>21</v>
      </c>
      <c r="C7" s="60" t="s">
        <v>161</v>
      </c>
      <c r="D7" s="82">
        <v>1455082</v>
      </c>
      <c r="E7" s="82">
        <v>130485</v>
      </c>
      <c r="F7" s="82">
        <v>160617</v>
      </c>
      <c r="G7" s="82">
        <v>286031</v>
      </c>
      <c r="H7" s="83">
        <v>4245894.9800000004</v>
      </c>
      <c r="I7" s="83">
        <v>4873601</v>
      </c>
      <c r="J7" s="146">
        <v>220619</v>
      </c>
      <c r="K7" s="146">
        <v>145477</v>
      </c>
      <c r="L7" s="146">
        <v>68357</v>
      </c>
      <c r="M7" s="146">
        <v>2393</v>
      </c>
      <c r="N7" s="146">
        <v>119842</v>
      </c>
      <c r="O7" s="146">
        <v>212115</v>
      </c>
      <c r="P7" s="146">
        <v>183182</v>
      </c>
      <c r="Q7" s="146">
        <v>28895</v>
      </c>
      <c r="R7" s="146">
        <v>38</v>
      </c>
      <c r="S7" s="146">
        <v>89186</v>
      </c>
      <c r="T7" s="200">
        <f>H7/D7</f>
        <v>2.9179764301943125</v>
      </c>
      <c r="U7" s="201">
        <f>I7/D7</f>
        <v>3.3493651904153854</v>
      </c>
      <c r="V7" s="149">
        <f>J7/D7</f>
        <v>0.15161963380757923</v>
      </c>
      <c r="W7" s="149">
        <f>K7/D7</f>
        <v>9.9978557909451149E-2</v>
      </c>
      <c r="X7" s="149">
        <f>L7/D7</f>
        <v>4.6978108450245415E-2</v>
      </c>
      <c r="Y7" s="149">
        <f>M7/D7</f>
        <v>1.6445808552370245E-3</v>
      </c>
      <c r="Z7" s="149">
        <f>O7/D7</f>
        <v>0.14577528964003403</v>
      </c>
      <c r="AA7" s="149">
        <f>P7/D7</f>
        <v>0.12589118688843653</v>
      </c>
      <c r="AB7" s="149">
        <f>Q7/D7</f>
        <v>1.9857987384903394E-2</v>
      </c>
      <c r="AC7" s="149">
        <f>R7/D7</f>
        <v>2.6115366694110711E-5</v>
      </c>
      <c r="AD7" s="192">
        <f>F7/D7</f>
        <v>0.11038346979757842</v>
      </c>
      <c r="AE7" s="201">
        <f t="shared" ref="AE7:AE9" si="0">H7/E7</f>
        <v>32.539333869793467</v>
      </c>
      <c r="AF7" s="201">
        <f t="shared" ref="AF7:AF9" si="1">I7/E7</f>
        <v>37.349894623903133</v>
      </c>
      <c r="AG7" s="81">
        <f>G7/D7</f>
        <v>0.19657380133903107</v>
      </c>
      <c r="AH7" s="39"/>
      <c r="AI7" s="72">
        <f>(T7-T9)*D7</f>
        <v>72760.40620452087</v>
      </c>
      <c r="AJ7" s="73">
        <f>(T7-T9)/T9</f>
        <v>1.7435432507115396E-2</v>
      </c>
      <c r="AK7" s="72">
        <f>(AE7-AE9)*E7</f>
        <v>65634.02921142595</v>
      </c>
      <c r="AL7" s="73">
        <f>(AE7-AE9)/AE9</f>
        <v>1.5700940679084781E-2</v>
      </c>
      <c r="AM7" s="26"/>
      <c r="AN7" s="74">
        <f>(U7-U9)*D7</f>
        <v>90938.112045012153</v>
      </c>
      <c r="AO7" s="75">
        <f>(U7-U9)/U9</f>
        <v>1.9014117067301026E-2</v>
      </c>
      <c r="AP7" s="74">
        <f>(AF7-AF9)*E7</f>
        <v>82770.855953040053</v>
      </c>
      <c r="AQ7" s="75">
        <f>(AF7-AF9)/AF9</f>
        <v>1.7276933947635426E-2</v>
      </c>
      <c r="AR7" s="101">
        <f>AD7/AD9-1</f>
        <v>5.6015661166102237E-3</v>
      </c>
      <c r="AS7" s="94">
        <v>33.132944070000001</v>
      </c>
      <c r="AT7" s="94">
        <f>H7/D7/9*7</f>
        <v>2.2695372234844653</v>
      </c>
    </row>
    <row r="8" spans="1:47" ht="14.4" x14ac:dyDescent="0.3">
      <c r="A8" s="230" t="s">
        <v>107</v>
      </c>
      <c r="B8" s="59"/>
      <c r="C8" s="60" t="s">
        <v>162</v>
      </c>
      <c r="D8" s="82">
        <v>1455176</v>
      </c>
      <c r="E8" s="82">
        <v>131467</v>
      </c>
      <c r="F8" s="82">
        <v>162070</v>
      </c>
      <c r="G8" s="82">
        <v>288606</v>
      </c>
      <c r="H8" s="83">
        <v>4270172.7029999997</v>
      </c>
      <c r="I8" s="83">
        <v>4906326.51</v>
      </c>
      <c r="J8" s="146">
        <v>301030</v>
      </c>
      <c r="K8" s="146">
        <v>214131</v>
      </c>
      <c r="L8" s="146">
        <v>80091</v>
      </c>
      <c r="M8" s="146">
        <v>2535</v>
      </c>
      <c r="N8" s="146">
        <v>145854</v>
      </c>
      <c r="O8" s="146">
        <v>228073</v>
      </c>
      <c r="P8" s="146">
        <v>198608</v>
      </c>
      <c r="Q8" s="146">
        <v>29411</v>
      </c>
      <c r="R8" s="146">
        <v>54</v>
      </c>
      <c r="S8" s="146">
        <v>95054</v>
      </c>
      <c r="T8" s="200">
        <f>H8/D8</f>
        <v>2.9344716398566222</v>
      </c>
      <c r="U8" s="201">
        <f>I8/D8</f>
        <v>3.3716378706080912</v>
      </c>
      <c r="V8" s="149">
        <f>J8/D8</f>
        <v>0.2068684475279966</v>
      </c>
      <c r="W8" s="149">
        <f>K8/D8</f>
        <v>0.14715127242340445</v>
      </c>
      <c r="X8" s="149">
        <f>L8/D8</f>
        <v>5.50387032221532E-2</v>
      </c>
      <c r="Y8" s="149">
        <f>M8/D8</f>
        <v>1.7420573181525809E-3</v>
      </c>
      <c r="Z8" s="149">
        <f>O8/D8</f>
        <v>0.15673224407219472</v>
      </c>
      <c r="AA8" s="149">
        <f>P8/D8</f>
        <v>0.13648383425784921</v>
      </c>
      <c r="AB8" s="149">
        <f>Q8/D8</f>
        <v>2.0211300901059392E-2</v>
      </c>
      <c r="AC8" s="149">
        <f>R8/D8</f>
        <v>3.7108913286090482E-5</v>
      </c>
      <c r="AD8" s="192">
        <f>F8/D8</f>
        <v>0.11137484400512378</v>
      </c>
      <c r="AE8" s="201">
        <f t="shared" si="0"/>
        <v>32.480947332790734</v>
      </c>
      <c r="AF8" s="201">
        <f t="shared" si="1"/>
        <v>37.319833190078114</v>
      </c>
      <c r="AG8" s="81">
        <f>G8/D8</f>
        <v>0.19833064866380423</v>
      </c>
      <c r="AH8" s="39"/>
      <c r="AI8" s="72">
        <f>(T8-T9)*D8</f>
        <v>96768.539827470187</v>
      </c>
      <c r="AJ8" s="73">
        <f>(T8-T9)/T9</f>
        <v>2.3186956269749075E-2</v>
      </c>
      <c r="AK8" s="72">
        <f>(AE8-AE9)*E8</f>
        <v>58452.072909785777</v>
      </c>
      <c r="AL8" s="73">
        <f>(AE8-AE9)/AE9</f>
        <v>1.3878430704111957E-2</v>
      </c>
      <c r="AM8" s="26"/>
      <c r="AN8" s="74">
        <f>(U8-U9)*D8</f>
        <v>123354.65642557081</v>
      </c>
      <c r="AO8" s="75">
        <f>(U8-U9)/U9</f>
        <v>2.5790378911258894E-2</v>
      </c>
      <c r="AP8" s="74">
        <f>(AF8-AF9)*E8</f>
        <v>79441.683794522032</v>
      </c>
      <c r="AQ8" s="75">
        <f>(AF8-AF9)/AF9</f>
        <v>1.6458168498910079E-2</v>
      </c>
      <c r="AR8" s="101">
        <f>AD8/AD9-1</f>
        <v>1.4633058400222998E-2</v>
      </c>
      <c r="AS8" s="94">
        <v>33.153232789999997</v>
      </c>
      <c r="AT8" s="94">
        <f>H8/D8/9*7</f>
        <v>2.282366830999595</v>
      </c>
    </row>
    <row r="9" spans="1:47" ht="14.4" x14ac:dyDescent="0.3">
      <c r="A9" s="230" t="s">
        <v>107</v>
      </c>
      <c r="B9" s="59"/>
      <c r="C9" s="56" t="s">
        <v>17</v>
      </c>
      <c r="D9" s="76">
        <v>323025</v>
      </c>
      <c r="E9" s="76">
        <v>28918</v>
      </c>
      <c r="F9" s="76">
        <v>35458</v>
      </c>
      <c r="G9" s="76">
        <v>63240</v>
      </c>
      <c r="H9" s="77">
        <v>926426.68640000001</v>
      </c>
      <c r="I9" s="77">
        <v>1061740.6299999999</v>
      </c>
      <c r="J9" s="159">
        <v>57500</v>
      </c>
      <c r="K9" s="159">
        <v>39536</v>
      </c>
      <c r="L9" s="159">
        <v>16427</v>
      </c>
      <c r="M9" s="159">
        <v>587</v>
      </c>
      <c r="N9" s="159">
        <v>29260</v>
      </c>
      <c r="O9" s="159">
        <v>48204</v>
      </c>
      <c r="P9" s="159">
        <v>41934</v>
      </c>
      <c r="Q9" s="159">
        <v>6260</v>
      </c>
      <c r="R9" s="159">
        <v>10</v>
      </c>
      <c r="S9" s="159">
        <v>20202</v>
      </c>
      <c r="T9" s="202">
        <f>H9/D9</f>
        <v>2.867972096277378</v>
      </c>
      <c r="U9" s="202">
        <f>I9/D9</f>
        <v>3.2868682919278691</v>
      </c>
      <c r="V9" s="162">
        <f>J9/D9</f>
        <v>0.17800479839021749</v>
      </c>
      <c r="W9" s="162">
        <f>K9/D9</f>
        <v>0.12239300363748935</v>
      </c>
      <c r="X9" s="162">
        <f>L9/D9</f>
        <v>5.0853649098367003E-2</v>
      </c>
      <c r="Y9" s="162">
        <f>M9/D9</f>
        <v>1.8171968113923072E-3</v>
      </c>
      <c r="Z9" s="162">
        <f>O9/D9</f>
        <v>0.14922684002786163</v>
      </c>
      <c r="AA9" s="162">
        <f>P9/D9</f>
        <v>0.12981657766426746</v>
      </c>
      <c r="AB9" s="162">
        <f>Q9/D9</f>
        <v>1.9379305007352372E-2</v>
      </c>
      <c r="AC9" s="162">
        <f>R9/D9</f>
        <v>3.0957356241776951E-5</v>
      </c>
      <c r="AD9" s="162">
        <f>F9/D9</f>
        <v>0.10976859376209272</v>
      </c>
      <c r="AE9" s="202">
        <f t="shared" si="0"/>
        <v>32.036333301058164</v>
      </c>
      <c r="AF9" s="202">
        <f t="shared" si="1"/>
        <v>36.715562279549069</v>
      </c>
      <c r="AG9" s="79">
        <f>G9/D9</f>
        <v>0.19577432087299745</v>
      </c>
      <c r="AI9" s="56"/>
      <c r="AJ9" s="56"/>
      <c r="AK9" s="56"/>
      <c r="AL9" s="56"/>
      <c r="AN9" s="56"/>
      <c r="AO9" s="56"/>
      <c r="AP9" s="56"/>
      <c r="AQ9" s="56"/>
      <c r="AR9" s="102"/>
      <c r="AS9" s="93">
        <v>33.15896643</v>
      </c>
      <c r="AT9" s="93">
        <f>H9/D9/9*7</f>
        <v>2.2306449637712937</v>
      </c>
    </row>
    <row r="10" spans="1:47" ht="14.4" x14ac:dyDescent="0.3">
      <c r="A10" s="230" t="s">
        <v>107</v>
      </c>
      <c r="B10" s="62"/>
      <c r="C10" s="66"/>
      <c r="D10" s="117"/>
      <c r="E10" s="117"/>
      <c r="F10" s="117"/>
      <c r="G10" s="117"/>
      <c r="H10" s="66"/>
      <c r="I10" s="66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1"/>
      <c r="W10" s="141"/>
      <c r="X10" s="141"/>
      <c r="Y10" s="141"/>
      <c r="Z10" s="141"/>
      <c r="AA10" s="141"/>
      <c r="AB10" s="141"/>
      <c r="AC10" s="141"/>
      <c r="AD10" s="195"/>
      <c r="AE10" s="203"/>
      <c r="AF10" s="143"/>
      <c r="AG10" s="118"/>
      <c r="AH10" s="14"/>
      <c r="AI10" s="119"/>
      <c r="AJ10" s="119"/>
      <c r="AK10" s="119"/>
      <c r="AL10" s="119"/>
      <c r="AM10" s="14"/>
      <c r="AN10" s="62"/>
      <c r="AO10" s="62"/>
      <c r="AP10" s="62"/>
      <c r="AQ10" s="62"/>
      <c r="AR10" s="120"/>
      <c r="AS10" s="121"/>
      <c r="AT10" s="121"/>
    </row>
    <row r="11" spans="1:47" ht="14.4" x14ac:dyDescent="0.3">
      <c r="A11" s="230" t="s">
        <v>107</v>
      </c>
      <c r="B11" s="59" t="s">
        <v>22</v>
      </c>
      <c r="C11" s="5" t="s">
        <v>161</v>
      </c>
      <c r="D11" s="82">
        <v>1190916</v>
      </c>
      <c r="E11" s="82">
        <v>129973</v>
      </c>
      <c r="F11" s="82">
        <v>161674</v>
      </c>
      <c r="G11" s="82">
        <v>285133</v>
      </c>
      <c r="H11" s="83">
        <v>4246935.3169999998</v>
      </c>
      <c r="I11" s="83">
        <v>4831339.38</v>
      </c>
      <c r="J11" s="191">
        <v>161344</v>
      </c>
      <c r="K11" s="191">
        <v>99074</v>
      </c>
      <c r="L11" s="191">
        <v>53933</v>
      </c>
      <c r="M11" s="191">
        <v>1519</v>
      </c>
      <c r="N11" s="191">
        <v>87431</v>
      </c>
      <c r="O11" s="191">
        <v>213240</v>
      </c>
      <c r="P11" s="191">
        <v>188523</v>
      </c>
      <c r="Q11" s="191">
        <v>24678</v>
      </c>
      <c r="R11" s="191">
        <v>39</v>
      </c>
      <c r="S11" s="191">
        <v>71750</v>
      </c>
      <c r="T11" s="201">
        <f>H11/D11</f>
        <v>3.5661082032653857</v>
      </c>
      <c r="U11" s="201">
        <f>I11/D11</f>
        <v>4.0568263252823877</v>
      </c>
      <c r="V11" s="149">
        <f>J11/D11</f>
        <v>0.13547890867198023</v>
      </c>
      <c r="W11" s="149">
        <f>K11/D11</f>
        <v>8.3191425759667342E-2</v>
      </c>
      <c r="X11" s="149">
        <f>L11/D11</f>
        <v>4.5286989174719294E-2</v>
      </c>
      <c r="Y11" s="149">
        <f>M11/D11</f>
        <v>1.2754887834238518E-3</v>
      </c>
      <c r="Z11" s="149">
        <f>O11/D11</f>
        <v>0.17905544975464263</v>
      </c>
      <c r="AA11" s="149">
        <f>P11/D11</f>
        <v>0.1583008373386536</v>
      </c>
      <c r="AB11" s="149">
        <f>Q11/D11</f>
        <v>2.072186451437381E-2</v>
      </c>
      <c r="AC11" s="149">
        <f>R11/D11</f>
        <v>3.2747901615227272E-5</v>
      </c>
      <c r="AD11" s="192">
        <f>F11/D11</f>
        <v>0.13575600630103216</v>
      </c>
      <c r="AE11" s="201">
        <f t="shared" ref="AE11:AE13" si="2">H11/E11</f>
        <v>32.675519661775908</v>
      </c>
      <c r="AF11" s="201">
        <f t="shared" ref="AF11:AF13" si="3">I11/E11</f>
        <v>37.171869388257562</v>
      </c>
      <c r="AG11" s="81">
        <f>G11/D11</f>
        <v>0.23942326746806661</v>
      </c>
      <c r="AH11" s="39"/>
      <c r="AI11" s="72">
        <f>(T11-T13)*D11</f>
        <v>18665.690800064116</v>
      </c>
      <c r="AJ11" s="73">
        <f>(T11-T13)/T13</f>
        <v>4.4144987075574677E-3</v>
      </c>
      <c r="AK11" s="72">
        <f>(AE11-AE13)*E11</f>
        <v>-4515.569719513468</v>
      </c>
      <c r="AL11" s="73">
        <f>(AE11-AE13)/AE13</f>
        <v>-1.0621243993712821E-3</v>
      </c>
      <c r="AM11" s="26"/>
      <c r="AN11" s="74">
        <f>(U11-U13)*D11</f>
        <v>20707.788381337086</v>
      </c>
      <c r="AO11" s="75">
        <f>(U11-U13)/U13</f>
        <v>4.3045882826311813E-3</v>
      </c>
      <c r="AP11" s="74">
        <f>(AF11-AF13)*E11</f>
        <v>-5666.2402515641534</v>
      </c>
      <c r="AQ11" s="75">
        <f>(AF11-AF13)/AF13</f>
        <v>-1.1714355319003044E-3</v>
      </c>
      <c r="AR11" s="101">
        <f>AD11/AD13-1</f>
        <v>-3.3767977324561382E-4</v>
      </c>
      <c r="AS11" s="94">
        <v>39.299323610000002</v>
      </c>
      <c r="AT11" s="94">
        <f>H11/D11/9*7</f>
        <v>2.7736397136508559</v>
      </c>
    </row>
    <row r="12" spans="1:47" ht="14.4" x14ac:dyDescent="0.3">
      <c r="A12" s="230" t="s">
        <v>107</v>
      </c>
      <c r="B12" s="59"/>
      <c r="C12" s="60" t="s">
        <v>162</v>
      </c>
      <c r="D12" s="82">
        <v>1190488</v>
      </c>
      <c r="E12" s="82">
        <v>129948</v>
      </c>
      <c r="F12" s="82">
        <v>161343</v>
      </c>
      <c r="G12" s="82">
        <v>282681</v>
      </c>
      <c r="H12" s="83">
        <v>4228170.9440000001</v>
      </c>
      <c r="I12" s="83">
        <v>4790498.82</v>
      </c>
      <c r="J12" s="146">
        <v>215843</v>
      </c>
      <c r="K12" s="146">
        <v>146929</v>
      </c>
      <c r="L12" s="146">
        <v>60344</v>
      </c>
      <c r="M12" s="146">
        <v>1583</v>
      </c>
      <c r="N12" s="146">
        <v>106164</v>
      </c>
      <c r="O12" s="146">
        <v>230501</v>
      </c>
      <c r="P12" s="146">
        <v>205729</v>
      </c>
      <c r="Q12" s="146">
        <v>24729</v>
      </c>
      <c r="R12" s="146">
        <v>43</v>
      </c>
      <c r="S12" s="146">
        <v>76290</v>
      </c>
      <c r="T12" s="200">
        <f>H12/D12</f>
        <v>3.551628360806661</v>
      </c>
      <c r="U12" s="201">
        <f>I12/D12</f>
        <v>4.0239790909274182</v>
      </c>
      <c r="V12" s="149">
        <f>J12/D12</f>
        <v>0.1813063214412913</v>
      </c>
      <c r="W12" s="149">
        <f>K12/D12</f>
        <v>0.12341913568217404</v>
      </c>
      <c r="X12" s="149">
        <f>L12/D12</f>
        <v>5.0688457170504866E-2</v>
      </c>
      <c r="Y12" s="149">
        <f>M12/D12</f>
        <v>1.3297068093084516E-3</v>
      </c>
      <c r="Z12" s="149">
        <f>O12/D12</f>
        <v>0.19361891930032055</v>
      </c>
      <c r="AA12" s="149">
        <f>P12/D12</f>
        <v>0.17281064571839447</v>
      </c>
      <c r="AB12" s="149">
        <f>Q12/D12</f>
        <v>2.0772153940232914E-2</v>
      </c>
      <c r="AC12" s="149">
        <f>R12/D12</f>
        <v>3.6119641693154401E-5</v>
      </c>
      <c r="AD12" s="192">
        <f>F12/D12</f>
        <v>0.1355267755743863</v>
      </c>
      <c r="AE12" s="201">
        <f t="shared" si="2"/>
        <v>32.537406839658942</v>
      </c>
      <c r="AF12" s="201">
        <f t="shared" si="3"/>
        <v>36.864736817804044</v>
      </c>
      <c r="AG12" s="81">
        <f>G12/D12</f>
        <v>0.23744968449912976</v>
      </c>
      <c r="AH12" s="39"/>
      <c r="AI12" s="72">
        <f>(T12-T13)*D12</f>
        <v>1420.9039001868625</v>
      </c>
      <c r="AJ12" s="73">
        <f>(T12-T13)/T13</f>
        <v>3.3616937048714345E-4</v>
      </c>
      <c r="AK12" s="72">
        <f>(AE12-AE13)*E12</f>
        <v>-22462.186168783701</v>
      </c>
      <c r="AL12" s="73">
        <f>(AE12-AE13)/AE13</f>
        <v>-5.2844330434821066E-3</v>
      </c>
      <c r="AM12" s="26"/>
      <c r="AN12" s="74">
        <f>(U12-U13)*D12</f>
        <v>-18403.892066105862</v>
      </c>
      <c r="AO12" s="75">
        <f>(U12-U13)/U13</f>
        <v>-3.8270460369115638E-3</v>
      </c>
      <c r="AP12" s="74">
        <f>(AF12-AF13)*E12</f>
        <v>-45576.413628909781</v>
      </c>
      <c r="AQ12" s="75">
        <f>(AF12-AF13)/AF13</f>
        <v>-9.4242565359575689E-3</v>
      </c>
      <c r="AR12" s="101">
        <f>AD12/AD13-1</f>
        <v>-2.0256590112169848E-3</v>
      </c>
      <c r="AS12" s="94">
        <v>39.281131199999997</v>
      </c>
      <c r="AT12" s="94">
        <f>H12/D12/9*7</f>
        <v>2.7623776139607363</v>
      </c>
    </row>
    <row r="13" spans="1:47" ht="14.4" x14ac:dyDescent="0.3">
      <c r="A13" s="230" t="s">
        <v>107</v>
      </c>
      <c r="B13" s="59"/>
      <c r="C13" s="56" t="s">
        <v>17</v>
      </c>
      <c r="D13" s="76">
        <v>265151</v>
      </c>
      <c r="E13" s="76">
        <v>28780</v>
      </c>
      <c r="F13" s="76">
        <v>36008</v>
      </c>
      <c r="G13" s="76">
        <v>63578</v>
      </c>
      <c r="H13" s="77">
        <v>941401.34120000002</v>
      </c>
      <c r="I13" s="77">
        <v>1071061.08</v>
      </c>
      <c r="J13" s="159">
        <v>41466</v>
      </c>
      <c r="K13" s="159">
        <v>27433</v>
      </c>
      <c r="L13" s="159">
        <v>12218</v>
      </c>
      <c r="M13" s="159">
        <v>344</v>
      </c>
      <c r="N13" s="159">
        <v>21561</v>
      </c>
      <c r="O13" s="159">
        <v>49345</v>
      </c>
      <c r="P13" s="159">
        <v>43887</v>
      </c>
      <c r="Q13" s="159">
        <v>5447</v>
      </c>
      <c r="R13" s="159">
        <v>11</v>
      </c>
      <c r="S13" s="159">
        <v>16552</v>
      </c>
      <c r="T13" s="202">
        <f>H13/D13</f>
        <v>3.5504348133704946</v>
      </c>
      <c r="U13" s="202">
        <f>I13/D13</f>
        <v>4.0394382069085166</v>
      </c>
      <c r="V13" s="162">
        <f>J13/D13</f>
        <v>0.15638636097921563</v>
      </c>
      <c r="W13" s="162">
        <f>K13/D13</f>
        <v>0.10346180101149911</v>
      </c>
      <c r="X13" s="162">
        <f>L13/D13</f>
        <v>4.6079403811413122E-2</v>
      </c>
      <c r="Y13" s="162">
        <f>M13/D13</f>
        <v>1.2973739491836727E-3</v>
      </c>
      <c r="Z13" s="162">
        <f>O13/D13</f>
        <v>0.18610150442578002</v>
      </c>
      <c r="AA13" s="162">
        <f>P13/D13</f>
        <v>0.16551700729018559</v>
      </c>
      <c r="AB13" s="162">
        <f>Q13/D13</f>
        <v>2.0543011340707747E-2</v>
      </c>
      <c r="AC13" s="162">
        <f>R13/D13</f>
        <v>4.1485794886687207E-5</v>
      </c>
      <c r="AD13" s="162">
        <f>F13/D13</f>
        <v>0.1358018638436212</v>
      </c>
      <c r="AE13" s="202">
        <f t="shared" si="2"/>
        <v>32.710262029186936</v>
      </c>
      <c r="AF13" s="202">
        <f t="shared" si="3"/>
        <v>37.215464906184856</v>
      </c>
      <c r="AG13" s="79">
        <f>G13/D13</f>
        <v>0.23978035157325447</v>
      </c>
      <c r="AI13" s="56"/>
      <c r="AJ13" s="56"/>
      <c r="AK13" s="56"/>
      <c r="AL13" s="56"/>
      <c r="AN13" s="56"/>
      <c r="AO13" s="56"/>
      <c r="AP13" s="56"/>
      <c r="AQ13" s="56"/>
      <c r="AR13" s="102"/>
      <c r="AS13" s="93">
        <v>39.123803690000003</v>
      </c>
      <c r="AT13" s="93">
        <f>H13/D13/9*7</f>
        <v>2.7614492992881621</v>
      </c>
    </row>
    <row r="14" spans="1:47" ht="14.4" x14ac:dyDescent="0.3">
      <c r="A14" s="230" t="s">
        <v>107</v>
      </c>
      <c r="B14" s="62"/>
      <c r="C14" s="66"/>
      <c r="D14" s="117"/>
      <c r="E14" s="117"/>
      <c r="F14" s="117"/>
      <c r="G14" s="117"/>
      <c r="H14" s="66"/>
      <c r="I14" s="66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1"/>
      <c r="W14" s="141"/>
      <c r="X14" s="141"/>
      <c r="Y14" s="141"/>
      <c r="Z14" s="141"/>
      <c r="AA14" s="141"/>
      <c r="AB14" s="141"/>
      <c r="AC14" s="141"/>
      <c r="AD14" s="195"/>
      <c r="AE14" s="204"/>
      <c r="AF14" s="143"/>
      <c r="AG14" s="118"/>
      <c r="AH14" s="14"/>
      <c r="AI14" s="119"/>
      <c r="AJ14" s="119"/>
      <c r="AK14" s="119"/>
      <c r="AL14" s="119"/>
      <c r="AM14" s="14"/>
      <c r="AN14" s="62"/>
      <c r="AO14" s="62"/>
      <c r="AP14" s="62"/>
      <c r="AQ14" s="62"/>
      <c r="AR14" s="120"/>
      <c r="AS14" s="121"/>
      <c r="AT14" s="121"/>
    </row>
    <row r="15" spans="1:47" ht="14.4" x14ac:dyDescent="0.3">
      <c r="A15" s="230" t="s">
        <v>107</v>
      </c>
      <c r="B15" s="59" t="s">
        <v>24</v>
      </c>
      <c r="C15" s="5" t="s">
        <v>161</v>
      </c>
      <c r="D15" s="82">
        <v>1237327</v>
      </c>
      <c r="E15" s="82">
        <v>155208</v>
      </c>
      <c r="F15" s="82">
        <v>195902</v>
      </c>
      <c r="G15" s="82">
        <v>344751</v>
      </c>
      <c r="H15" s="83">
        <v>5068911.1040000003</v>
      </c>
      <c r="I15" s="83">
        <v>5793474.9199999999</v>
      </c>
      <c r="J15" s="191">
        <v>332152</v>
      </c>
      <c r="K15" s="191">
        <v>207093</v>
      </c>
      <c r="L15" s="191">
        <v>111621</v>
      </c>
      <c r="M15" s="191">
        <v>3429</v>
      </c>
      <c r="N15" s="191">
        <v>166113</v>
      </c>
      <c r="O15" s="191">
        <v>392056</v>
      </c>
      <c r="P15" s="191">
        <v>354532</v>
      </c>
      <c r="Q15" s="191">
        <v>37442</v>
      </c>
      <c r="R15" s="191">
        <v>82</v>
      </c>
      <c r="S15" s="191">
        <v>128635</v>
      </c>
      <c r="T15" s="201">
        <f>H15/D15</f>
        <v>4.0966624861495795</v>
      </c>
      <c r="U15" s="201">
        <f>I15/D15</f>
        <v>4.6822504641052847</v>
      </c>
      <c r="V15" s="149">
        <f>J15/D15</f>
        <v>0.2684431843805235</v>
      </c>
      <c r="W15" s="149">
        <f>K15/D15</f>
        <v>0.1673712769542732</v>
      </c>
      <c r="X15" s="149">
        <f>L15/D15</f>
        <v>9.0211399250157795E-2</v>
      </c>
      <c r="Y15" s="149">
        <f>M15/D15</f>
        <v>2.7712965125629685E-3</v>
      </c>
      <c r="Z15" s="149">
        <f>O15/D15</f>
        <v>0.31685722529290966</v>
      </c>
      <c r="AA15" s="149">
        <f>P15/D15</f>
        <v>0.28653056144414535</v>
      </c>
      <c r="AB15" s="149">
        <f>Q15/D15</f>
        <v>3.0260391957825216E-2</v>
      </c>
      <c r="AC15" s="149">
        <f>R15/D15</f>
        <v>6.6271890939096942E-5</v>
      </c>
      <c r="AD15" s="192">
        <f>F15/D15</f>
        <v>0.15832678022867036</v>
      </c>
      <c r="AE15" s="201">
        <f t="shared" ref="AE15:AE17" si="4">H15/E15</f>
        <v>32.658826246069793</v>
      </c>
      <c r="AF15" s="201">
        <f t="shared" ref="AF15:AF17" si="5">I15/E15</f>
        <v>37.32716689861347</v>
      </c>
      <c r="AG15" s="81">
        <f>G15/D15</f>
        <v>0.27862561796517815</v>
      </c>
      <c r="AH15" s="39"/>
      <c r="AI15" s="72">
        <f>(T15-T17)*D15</f>
        <v>-52817.009648015184</v>
      </c>
      <c r="AJ15" s="73">
        <f>(T15-T17)/T17</f>
        <v>-1.031234155270214E-2</v>
      </c>
      <c r="AK15" s="72">
        <f>(AE15-AE17)*E15</f>
        <v>-4356.4750208242149</v>
      </c>
      <c r="AL15" s="73">
        <f>(AE15-AE17)/AE17</f>
        <v>-8.587118564057772E-4</v>
      </c>
      <c r="AM15" s="26"/>
      <c r="AN15" s="74">
        <f>(U15-U17)*D15</f>
        <v>-47988.843371973264</v>
      </c>
      <c r="AO15" s="75">
        <f>(U15-U17)/U17</f>
        <v>-8.2152086045419216E-3</v>
      </c>
      <c r="AP15" s="74">
        <f>(AF15-AF17)*E15</f>
        <v>7281.6533621350509</v>
      </c>
      <c r="AQ15" s="75">
        <f>(AF15-AF17)/AF17</f>
        <v>1.2584531878877493E-3</v>
      </c>
      <c r="AR15" s="101">
        <f>AD15/AD17-1</f>
        <v>-1.0726444964835435E-2</v>
      </c>
      <c r="AS15" s="94">
        <v>48.892912150000001</v>
      </c>
      <c r="AT15" s="94">
        <f>H15/D15/9*7</f>
        <v>3.1862930447830067</v>
      </c>
    </row>
    <row r="16" spans="1:47" ht="14.4" x14ac:dyDescent="0.3">
      <c r="A16" s="230" t="s">
        <v>107</v>
      </c>
      <c r="B16" s="59"/>
      <c r="C16" s="60" t="s">
        <v>162</v>
      </c>
      <c r="D16" s="82">
        <v>1235399</v>
      </c>
      <c r="E16" s="82">
        <v>155629</v>
      </c>
      <c r="F16" s="82">
        <v>197087</v>
      </c>
      <c r="G16" s="82">
        <v>346865</v>
      </c>
      <c r="H16" s="83">
        <v>5102208.1339999996</v>
      </c>
      <c r="I16" s="83">
        <v>5826653.4000000004</v>
      </c>
      <c r="J16" s="146">
        <v>450395</v>
      </c>
      <c r="K16" s="146">
        <v>309885</v>
      </c>
      <c r="L16" s="146">
        <v>126965</v>
      </c>
      <c r="M16" s="146">
        <v>3614</v>
      </c>
      <c r="N16" s="146">
        <v>203644</v>
      </c>
      <c r="O16" s="146">
        <v>417966</v>
      </c>
      <c r="P16" s="146">
        <v>380717</v>
      </c>
      <c r="Q16" s="146">
        <v>37155</v>
      </c>
      <c r="R16" s="146">
        <v>94</v>
      </c>
      <c r="S16" s="146">
        <v>136530</v>
      </c>
      <c r="T16" s="200">
        <f>H16/D16</f>
        <v>4.1300083082469712</v>
      </c>
      <c r="U16" s="201">
        <f>I16/D16</f>
        <v>4.7164142111172183</v>
      </c>
      <c r="V16" s="149">
        <f>J16/D16</f>
        <v>0.36457452207748264</v>
      </c>
      <c r="W16" s="149">
        <f>K16/D16</f>
        <v>0.25083798837460608</v>
      </c>
      <c r="X16" s="149">
        <f>L16/D16</f>
        <v>0.10277246460455286</v>
      </c>
      <c r="Y16" s="149">
        <f>M16/D16</f>
        <v>2.925370669718852E-3</v>
      </c>
      <c r="Z16" s="149">
        <f>O16/D16</f>
        <v>0.33832470319305746</v>
      </c>
      <c r="AA16" s="149">
        <f>P16/D16</f>
        <v>0.30817331080889654</v>
      </c>
      <c r="AB16" s="149">
        <f>Q16/D16</f>
        <v>3.007530360636523E-2</v>
      </c>
      <c r="AC16" s="149">
        <f>R16/D16</f>
        <v>7.6088777795675733E-5</v>
      </c>
      <c r="AD16" s="192">
        <f>F16/D16</f>
        <v>0.15953307392996108</v>
      </c>
      <c r="AE16" s="201">
        <f t="shared" si="4"/>
        <v>32.784430498171929</v>
      </c>
      <c r="AF16" s="201">
        <f t="shared" si="5"/>
        <v>37.439380835191386</v>
      </c>
      <c r="AG16" s="81">
        <f>G16/D16</f>
        <v>0.2807716373414581</v>
      </c>
      <c r="AH16" s="39"/>
      <c r="AI16" s="72">
        <f>(T16-T17)*D16</f>
        <v>-11539.315035416923</v>
      </c>
      <c r="AJ16" s="73">
        <f>(T16-T17)/T17</f>
        <v>-2.2565281430927003E-3</v>
      </c>
      <c r="AK16" s="72">
        <f>(AE16-AE17)*E16</f>
        <v>15179.37223880173</v>
      </c>
      <c r="AL16" s="73">
        <f>(AE16-AE17)/AE17</f>
        <v>2.9839367830793292E-3</v>
      </c>
      <c r="AM16" s="26"/>
      <c r="AN16" s="74">
        <f>(U16-U17)*D16</f>
        <v>-5708.2083751275704</v>
      </c>
      <c r="AO16" s="75">
        <f>(U16-U17)/U17</f>
        <v>-9.787130425745077E-4</v>
      </c>
      <c r="AP16" s="74">
        <f>(AF16-AF17)*E16</f>
        <v>24765.1475028081</v>
      </c>
      <c r="AQ16" s="75">
        <f>(AF16-AF17)/AF17</f>
        <v>4.2684633734799918E-3</v>
      </c>
      <c r="AR16" s="101">
        <f>AD16/AD17-1</f>
        <v>-3.1891574853020188E-3</v>
      </c>
      <c r="AS16" s="94">
        <v>48.876757720000001</v>
      </c>
      <c r="AT16" s="94">
        <f>H16/D16/9*7</f>
        <v>3.2122286841920884</v>
      </c>
    </row>
    <row r="17" spans="1:48" ht="14.4" x14ac:dyDescent="0.3">
      <c r="A17" s="230" t="s">
        <v>107</v>
      </c>
      <c r="B17" s="59"/>
      <c r="C17" s="56" t="s">
        <v>17</v>
      </c>
      <c r="D17" s="76">
        <v>274163</v>
      </c>
      <c r="E17" s="76">
        <v>34719</v>
      </c>
      <c r="F17" s="76">
        <v>43878</v>
      </c>
      <c r="G17" s="76">
        <v>77058</v>
      </c>
      <c r="H17" s="77">
        <v>1134856.3030000001</v>
      </c>
      <c r="I17" s="77">
        <v>1294333.05</v>
      </c>
      <c r="J17" s="159">
        <v>86327</v>
      </c>
      <c r="K17" s="159">
        <v>56706</v>
      </c>
      <c r="L17" s="159">
        <v>26535</v>
      </c>
      <c r="M17" s="159">
        <v>764</v>
      </c>
      <c r="N17" s="159">
        <v>40587</v>
      </c>
      <c r="O17" s="159">
        <v>89661</v>
      </c>
      <c r="P17" s="159">
        <v>81032</v>
      </c>
      <c r="Q17" s="159">
        <v>8609</v>
      </c>
      <c r="R17" s="159">
        <v>20</v>
      </c>
      <c r="S17" s="159">
        <v>29202</v>
      </c>
      <c r="T17" s="202">
        <f>H17/D17</f>
        <v>4.1393488654559514</v>
      </c>
      <c r="U17" s="202">
        <f>I17/D17</f>
        <v>4.7210347494009044</v>
      </c>
      <c r="V17" s="162">
        <f>J17/D17</f>
        <v>0.31487472780790987</v>
      </c>
      <c r="W17" s="162">
        <f>K17/D17</f>
        <v>0.20683316129455834</v>
      </c>
      <c r="X17" s="162">
        <f>L17/D17</f>
        <v>9.6785488924471932E-2</v>
      </c>
      <c r="Y17" s="162">
        <f>M17/D17</f>
        <v>2.7866634082644266E-3</v>
      </c>
      <c r="Z17" s="162">
        <f>O17/D17</f>
        <v>0.32703537676491723</v>
      </c>
      <c r="AA17" s="162">
        <f>P17/D17</f>
        <v>0.29556139960534428</v>
      </c>
      <c r="AB17" s="162">
        <f>Q17/D17</f>
        <v>3.1401027855691689E-2</v>
      </c>
      <c r="AC17" s="162">
        <f>R17/D17</f>
        <v>7.294930388126772E-5</v>
      </c>
      <c r="AD17" s="162">
        <f>F17/D17</f>
        <v>0.16004347778511324</v>
      </c>
      <c r="AE17" s="202">
        <f t="shared" si="4"/>
        <v>32.686894870243961</v>
      </c>
      <c r="AF17" s="202">
        <f t="shared" si="5"/>
        <v>37.280251447334315</v>
      </c>
      <c r="AG17" s="79">
        <f>G17/D17</f>
        <v>0.28106637292413639</v>
      </c>
      <c r="AI17" s="56"/>
      <c r="AJ17" s="56"/>
      <c r="AK17" s="56"/>
      <c r="AL17" s="56"/>
      <c r="AN17" s="56"/>
      <c r="AO17" s="56"/>
      <c r="AP17" s="56"/>
      <c r="AQ17" s="56"/>
      <c r="AR17" s="102"/>
      <c r="AS17" s="93">
        <v>48.994950340000003</v>
      </c>
      <c r="AT17" s="93">
        <f>H17/D17/9*7</f>
        <v>3.2194935620212952</v>
      </c>
    </row>
    <row r="18" spans="1:48" ht="14.4" x14ac:dyDescent="0.3">
      <c r="A18" s="230" t="s">
        <v>107</v>
      </c>
      <c r="B18" s="62"/>
      <c r="C18" s="66"/>
      <c r="D18" s="117"/>
      <c r="E18" s="117"/>
      <c r="F18" s="117"/>
      <c r="G18" s="117"/>
      <c r="H18" s="66"/>
      <c r="I18" s="66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95"/>
      <c r="AE18" s="204"/>
      <c r="AF18" s="143"/>
      <c r="AG18" s="118"/>
      <c r="AH18" s="14"/>
      <c r="AI18" s="119"/>
      <c r="AJ18" s="119"/>
      <c r="AK18" s="119"/>
      <c r="AL18" s="119"/>
      <c r="AM18" s="14"/>
      <c r="AN18" s="62"/>
      <c r="AO18" s="62"/>
      <c r="AP18" s="62"/>
      <c r="AQ18" s="62"/>
      <c r="AR18" s="120"/>
      <c r="AS18" s="121"/>
      <c r="AT18" s="121"/>
    </row>
    <row r="19" spans="1:48" ht="14.4" x14ac:dyDescent="0.3">
      <c r="A19" s="230" t="s">
        <v>107</v>
      </c>
      <c r="B19" s="129" t="s">
        <v>56</v>
      </c>
      <c r="C19" s="130" t="s">
        <v>161</v>
      </c>
      <c r="D19" s="131">
        <v>3883325</v>
      </c>
      <c r="E19" s="131">
        <v>415666</v>
      </c>
      <c r="F19" s="131">
        <v>518193</v>
      </c>
      <c r="G19" s="131">
        <v>915915</v>
      </c>
      <c r="H19" s="132">
        <v>13561741.4</v>
      </c>
      <c r="I19" s="132">
        <v>15498415.300000001</v>
      </c>
      <c r="J19" s="131">
        <v>714115</v>
      </c>
      <c r="K19" s="131">
        <v>451644</v>
      </c>
      <c r="L19" s="131">
        <v>233911</v>
      </c>
      <c r="M19" s="131">
        <v>7341</v>
      </c>
      <c r="N19" s="131">
        <v>373386</v>
      </c>
      <c r="O19" s="131">
        <v>817411</v>
      </c>
      <c r="P19" s="131">
        <v>726237</v>
      </c>
      <c r="Q19" s="131">
        <v>91015</v>
      </c>
      <c r="R19" s="131">
        <v>159</v>
      </c>
      <c r="S19" s="131">
        <v>289571</v>
      </c>
      <c r="T19" s="205">
        <f>H19/D19</f>
        <v>3.4923014169558306</v>
      </c>
      <c r="U19" s="205">
        <f>I19/D19</f>
        <v>3.9910167961733825</v>
      </c>
      <c r="V19" s="193">
        <f>J19/D19</f>
        <v>0.18389266929757361</v>
      </c>
      <c r="W19" s="193">
        <f>K19/D19</f>
        <v>0.11630342554383163</v>
      </c>
      <c r="X19" s="193">
        <f>L19/D19</f>
        <v>6.0234721533737198E-2</v>
      </c>
      <c r="Y19" s="193">
        <f>M19/D19</f>
        <v>1.8903903227260144E-3</v>
      </c>
      <c r="Z19" s="193">
        <f>O19/D19</f>
        <v>0.21049255470505301</v>
      </c>
      <c r="AA19" s="193">
        <f>P19/D19</f>
        <v>0.1870142210605602</v>
      </c>
      <c r="AB19" s="193">
        <f>Q19/D19</f>
        <v>2.3437389350620924E-2</v>
      </c>
      <c r="AC19" s="193">
        <f>R19/D19</f>
        <v>4.0944293871875259E-5</v>
      </c>
      <c r="AD19" s="193">
        <f>F19/D19</f>
        <v>0.13344054386382803</v>
      </c>
      <c r="AE19" s="205">
        <f t="shared" ref="AE19:AE21" si="6">H19/E19</f>
        <v>32.626535247049311</v>
      </c>
      <c r="AF19" s="205">
        <f t="shared" ref="AF19:AF21" si="7">I19/E19</f>
        <v>37.28574215836754</v>
      </c>
      <c r="AG19" s="134">
        <f>G19/D19</f>
        <v>0.2358584460481675</v>
      </c>
      <c r="AH19" s="135"/>
      <c r="AI19" s="136">
        <f>(T19-T21)*D19</f>
        <v>39913.99129269339</v>
      </c>
      <c r="AJ19" s="137">
        <f>(T19-T21)/T21</f>
        <v>2.9518193130457348E-3</v>
      </c>
      <c r="AK19" s="136">
        <f>(AE19-AE21)*E19</f>
        <v>56501.187552289564</v>
      </c>
      <c r="AL19" s="137">
        <f>(AE19-AE21)/AE21</f>
        <v>4.1836492104903632E-3</v>
      </c>
      <c r="AM19" s="135"/>
      <c r="AN19" s="136">
        <f>(U19-U21)*D19</f>
        <v>65183.019102350139</v>
      </c>
      <c r="AO19" s="137">
        <f>(U19-U21)/U21</f>
        <v>4.2235494105165418E-3</v>
      </c>
      <c r="AP19" s="136">
        <f>(AF19-AF21)*E19</f>
        <v>84114.931559563978</v>
      </c>
      <c r="AQ19" s="137">
        <f>(AF19-AF21)/AF21</f>
        <v>5.456941252538627E-3</v>
      </c>
      <c r="AR19" s="138">
        <f>AD19/AD21-1</f>
        <v>-2.3669618273201021E-3</v>
      </c>
      <c r="AS19" s="139">
        <v>40.045543530000003</v>
      </c>
      <c r="AT19" s="139">
        <f>H19/D19/9*7</f>
        <v>2.7162344354100907</v>
      </c>
      <c r="AU19" s="29"/>
    </row>
    <row r="20" spans="1:48" ht="14.4" x14ac:dyDescent="0.3">
      <c r="A20" s="230" t="s">
        <v>107</v>
      </c>
      <c r="B20" s="211"/>
      <c r="C20" s="212" t="s">
        <v>162</v>
      </c>
      <c r="D20" s="213">
        <v>3881063</v>
      </c>
      <c r="E20" s="213">
        <v>417044</v>
      </c>
      <c r="F20" s="213">
        <v>520500</v>
      </c>
      <c r="G20" s="213">
        <v>918152</v>
      </c>
      <c r="H20" s="214">
        <v>13600551.779999999</v>
      </c>
      <c r="I20" s="214">
        <v>15523478.73</v>
      </c>
      <c r="J20" s="213">
        <v>967268</v>
      </c>
      <c r="K20" s="213">
        <v>670945</v>
      </c>
      <c r="L20" s="213">
        <v>267400</v>
      </c>
      <c r="M20" s="213">
        <v>7732</v>
      </c>
      <c r="N20" s="213">
        <v>455662</v>
      </c>
      <c r="O20" s="213">
        <v>876540</v>
      </c>
      <c r="P20" s="213">
        <v>785054</v>
      </c>
      <c r="Q20" s="213">
        <v>91295</v>
      </c>
      <c r="R20" s="213">
        <v>191</v>
      </c>
      <c r="S20" s="213">
        <v>307874</v>
      </c>
      <c r="T20" s="215">
        <f>H20/D20</f>
        <v>3.5043367706218631</v>
      </c>
      <c r="U20" s="215">
        <f>I20/D20</f>
        <v>3.9998007581943402</v>
      </c>
      <c r="V20" s="216">
        <f>J20/D20</f>
        <v>0.24922759563552563</v>
      </c>
      <c r="W20" s="216">
        <f>K20/D20</f>
        <v>0.17287660622875742</v>
      </c>
      <c r="X20" s="216">
        <f>L20/D20</f>
        <v>6.889864967407125E-2</v>
      </c>
      <c r="Y20" s="216">
        <f>M20/D20</f>
        <v>1.9922376936421802E-3</v>
      </c>
      <c r="Z20" s="216">
        <f>O20/D20</f>
        <v>0.2258504950834346</v>
      </c>
      <c r="AA20" s="216">
        <f>P20/D20</f>
        <v>0.20227808721476565</v>
      </c>
      <c r="AB20" s="216">
        <f>Q20/D20</f>
        <v>2.3523194547473206E-2</v>
      </c>
      <c r="AC20" s="216">
        <f>R20/D20</f>
        <v>4.921332119576518E-5</v>
      </c>
      <c r="AD20" s="216">
        <f>F20/D20</f>
        <v>0.13411274179264804</v>
      </c>
      <c r="AE20" s="215">
        <f t="shared" si="6"/>
        <v>32.61179103403957</v>
      </c>
      <c r="AF20" s="215">
        <f t="shared" si="7"/>
        <v>37.222640129099091</v>
      </c>
      <c r="AG20" s="217">
        <f>G20/D20</f>
        <v>0.23657229990855599</v>
      </c>
      <c r="AH20" s="218"/>
      <c r="AI20" s="219">
        <f>(T20-T21)*D20</f>
        <v>86600.707576288434</v>
      </c>
      <c r="AJ20" s="220">
        <f>(T20-T21)/T21</f>
        <v>6.4082448657820021E-3</v>
      </c>
      <c r="AK20" s="219">
        <f>(AE20-AE21)*E20</f>
        <v>50539.512554398789</v>
      </c>
      <c r="AL20" s="220">
        <f>(AE20-AE21)/AE21</f>
        <v>3.7298499482411409E-3</v>
      </c>
      <c r="AM20" s="218"/>
      <c r="AN20" s="219">
        <f>(U20-U21)*D20</f>
        <v>99236.160604578617</v>
      </c>
      <c r="AO20" s="220">
        <f>(U20-U21)/U21</f>
        <v>6.4337785248192144E-3</v>
      </c>
      <c r="AP20" s="219">
        <f>(AF20-AF21)*E20</f>
        <v>58077.463464191074</v>
      </c>
      <c r="AQ20" s="220">
        <f>(AF20-AF21)/AF21</f>
        <v>3.7553156535200722E-3</v>
      </c>
      <c r="AR20" s="221">
        <f>AD20/AD21-1</f>
        <v>2.6585487301489241E-3</v>
      </c>
      <c r="AS20" s="222">
        <v>40.037951560000003</v>
      </c>
      <c r="AT20" s="222">
        <f>H20/D20/9*7</f>
        <v>2.7255952660392269</v>
      </c>
      <c r="AU20" s="29"/>
    </row>
    <row r="21" spans="1:48" ht="14.4" x14ac:dyDescent="0.3">
      <c r="A21" s="230" t="s">
        <v>107</v>
      </c>
      <c r="B21" s="86"/>
      <c r="C21" s="28" t="s">
        <v>17</v>
      </c>
      <c r="D21" s="30">
        <v>862339</v>
      </c>
      <c r="E21" s="30">
        <v>92417</v>
      </c>
      <c r="F21" s="30">
        <v>115344</v>
      </c>
      <c r="G21" s="30">
        <v>203876</v>
      </c>
      <c r="H21" s="31">
        <v>3002684.33</v>
      </c>
      <c r="I21" s="31">
        <v>3427134.76</v>
      </c>
      <c r="J21" s="30">
        <v>185293</v>
      </c>
      <c r="K21" s="30">
        <v>123675</v>
      </c>
      <c r="L21" s="30">
        <v>55180</v>
      </c>
      <c r="M21" s="30">
        <v>1695</v>
      </c>
      <c r="N21" s="30">
        <v>91408</v>
      </c>
      <c r="O21" s="30">
        <v>187210</v>
      </c>
      <c r="P21" s="30">
        <v>166853</v>
      </c>
      <c r="Q21" s="30">
        <v>20316</v>
      </c>
      <c r="R21" s="30">
        <v>41</v>
      </c>
      <c r="S21" s="30">
        <v>65956</v>
      </c>
      <c r="T21" s="206">
        <f>H21/D21</f>
        <v>3.4820231138798086</v>
      </c>
      <c r="U21" s="206">
        <f>I21/D21</f>
        <v>3.9742314333458184</v>
      </c>
      <c r="V21" s="194">
        <f>J21/D21</f>
        <v>0.21487257331513476</v>
      </c>
      <c r="W21" s="194">
        <f>K21/D21</f>
        <v>0.14341807572196086</v>
      </c>
      <c r="X21" s="194">
        <f>L21/D21</f>
        <v>6.3988756162019808E-2</v>
      </c>
      <c r="Y21" s="194">
        <f>M21/D21</f>
        <v>1.9655843003737509E-3</v>
      </c>
      <c r="Z21" s="194">
        <f>O21/D21</f>
        <v>0.21709559697520348</v>
      </c>
      <c r="AA21" s="194">
        <f>P21/D21</f>
        <v>0.19348887154587696</v>
      </c>
      <c r="AB21" s="194">
        <f>Q21/D21</f>
        <v>2.3559180322355825E-2</v>
      </c>
      <c r="AC21" s="194">
        <f>R21/D21</f>
        <v>4.7545106970692503E-5</v>
      </c>
      <c r="AD21" s="194">
        <f>F21/D21</f>
        <v>0.13375714191286722</v>
      </c>
      <c r="AE21" s="206">
        <f t="shared" si="6"/>
        <v>32.490605949121914</v>
      </c>
      <c r="AF21" s="206">
        <f t="shared" si="7"/>
        <v>37.083380330458681</v>
      </c>
      <c r="AG21" s="123">
        <f>G21/D21</f>
        <v>0.23642210314041229</v>
      </c>
      <c r="AH21" s="124"/>
      <c r="AI21" s="125"/>
      <c r="AJ21" s="125"/>
      <c r="AK21" s="125"/>
      <c r="AL21" s="125"/>
      <c r="AM21" s="124"/>
      <c r="AN21" s="125"/>
      <c r="AO21" s="125"/>
      <c r="AP21" s="125"/>
      <c r="AQ21" s="125"/>
      <c r="AR21" s="126"/>
      <c r="AS21" s="97">
        <v>40.027764419999997</v>
      </c>
      <c r="AT21" s="97">
        <f>H21/D21/9*7</f>
        <v>2.7082401996842957</v>
      </c>
      <c r="AU21" s="29"/>
    </row>
    <row r="22" spans="1:48" ht="15" customHeight="1" x14ac:dyDescent="0.3">
      <c r="A22" s="230" t="s">
        <v>107</v>
      </c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AI22" s="10"/>
      <c r="AJ22" s="34"/>
      <c r="AS22" s="98"/>
      <c r="AT22" s="98"/>
    </row>
    <row r="23" spans="1:48" ht="14.4" x14ac:dyDescent="0.3">
      <c r="A23" s="230" t="s">
        <v>107</v>
      </c>
      <c r="B23" s="87" t="s">
        <v>56</v>
      </c>
      <c r="C23" s="1"/>
      <c r="D23" s="2">
        <f>SUM(D19)</f>
        <v>3883325</v>
      </c>
      <c r="E23" s="2">
        <f>SUM(E19)</f>
        <v>415666</v>
      </c>
      <c r="F23" s="2"/>
      <c r="G23" s="2"/>
      <c r="H23" s="3"/>
      <c r="I23" s="3"/>
      <c r="J23" s="198"/>
      <c r="K23" s="198"/>
      <c r="L23" s="198"/>
      <c r="M23" s="198"/>
      <c r="N23" s="198"/>
      <c r="O23" s="198"/>
      <c r="P23" s="198"/>
      <c r="Q23" s="198"/>
      <c r="R23" s="198"/>
      <c r="S23" s="198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9"/>
      <c r="AE23" s="208"/>
      <c r="AF23" s="207"/>
      <c r="AG23" s="32"/>
      <c r="AH23" s="38"/>
      <c r="AI23" s="3">
        <f>SUMIF(AI7:AI17,"&lt;&gt;#DIV/0!")</f>
        <v>125259.21604880993</v>
      </c>
      <c r="AJ23" s="32"/>
      <c r="AK23" s="3" t="e">
        <f>SUMIF(#REF!,"&lt;&gt;#DIV/0!")</f>
        <v>#REF!</v>
      </c>
      <c r="AL23" s="1"/>
      <c r="AM23" s="1"/>
      <c r="AN23" s="3">
        <f>SUMIF(AN7:AN15, "&lt;&gt;#DIV/0!")</f>
        <v>168607.82141384092</v>
      </c>
      <c r="AO23" s="1"/>
      <c r="AP23" s="3" t="e">
        <f>SUMIF(#REF!, "&lt;&gt;#DIV/0!")</f>
        <v>#REF!</v>
      </c>
      <c r="AQ23" s="1"/>
      <c r="AR23" s="105"/>
      <c r="AS23" s="99"/>
      <c r="AT23" s="99"/>
      <c r="AU23" s="11"/>
    </row>
    <row r="24" spans="1:48" ht="15" customHeight="1" x14ac:dyDescent="0.3">
      <c r="A24" s="230" t="s">
        <v>107</v>
      </c>
    </row>
    <row r="25" spans="1:48" ht="14.4" x14ac:dyDescent="0.3">
      <c r="A25" s="230" t="s">
        <v>107</v>
      </c>
    </row>
    <row r="26" spans="1:48" ht="15" hidden="1" customHeight="1" x14ac:dyDescent="0.3">
      <c r="A26" s="230" t="s">
        <v>109</v>
      </c>
      <c r="B26" s="62" t="s">
        <v>60</v>
      </c>
      <c r="C26" s="20" t="s">
        <v>121</v>
      </c>
      <c r="D26" s="54"/>
      <c r="E26" s="54"/>
      <c r="F26" s="54"/>
      <c r="G26" s="54"/>
      <c r="H26" s="67"/>
      <c r="I26" s="66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66"/>
      <c r="AI26" s="253" t="s">
        <v>62</v>
      </c>
      <c r="AJ26" s="254"/>
      <c r="AK26" s="254"/>
      <c r="AL26" s="254"/>
      <c r="AM26" s="254"/>
      <c r="AN26" s="254"/>
      <c r="AO26" s="255"/>
      <c r="AP26" s="63"/>
      <c r="AQ26" s="63"/>
      <c r="AS26" s="91"/>
      <c r="AT26" s="91"/>
    </row>
    <row r="27" spans="1:48" ht="57.6" hidden="1" x14ac:dyDescent="0.3">
      <c r="A27" s="230" t="s">
        <v>109</v>
      </c>
      <c r="B27" s="64" t="s">
        <v>109</v>
      </c>
      <c r="C27" s="64" t="s">
        <v>63</v>
      </c>
      <c r="D27" s="58" t="s">
        <v>64</v>
      </c>
      <c r="E27" s="58" t="s">
        <v>122</v>
      </c>
      <c r="F27" s="58" t="s">
        <v>123</v>
      </c>
      <c r="G27" s="58" t="s">
        <v>124</v>
      </c>
      <c r="H27" s="57" t="s">
        <v>125</v>
      </c>
      <c r="I27" s="57" t="s">
        <v>126</v>
      </c>
      <c r="J27" s="58" t="s">
        <v>127</v>
      </c>
      <c r="K27" s="58" t="s">
        <v>128</v>
      </c>
      <c r="L27" s="58" t="s">
        <v>129</v>
      </c>
      <c r="M27" s="58" t="s">
        <v>130</v>
      </c>
      <c r="N27" s="58" t="s">
        <v>131</v>
      </c>
      <c r="O27" s="58" t="s">
        <v>132</v>
      </c>
      <c r="P27" s="58" t="s">
        <v>133</v>
      </c>
      <c r="Q27" s="58" t="s">
        <v>134</v>
      </c>
      <c r="R27" s="58" t="s">
        <v>135</v>
      </c>
      <c r="S27" s="58" t="s">
        <v>136</v>
      </c>
      <c r="T27" s="58" t="s">
        <v>137</v>
      </c>
      <c r="U27" s="58" t="s">
        <v>138</v>
      </c>
      <c r="V27" s="58" t="s">
        <v>139</v>
      </c>
      <c r="W27" s="58" t="s">
        <v>140</v>
      </c>
      <c r="X27" s="58" t="s">
        <v>141</v>
      </c>
      <c r="Y27" s="58" t="s">
        <v>142</v>
      </c>
      <c r="Z27" s="58" t="s">
        <v>143</v>
      </c>
      <c r="AA27" s="58" t="s">
        <v>144</v>
      </c>
      <c r="AB27" s="58" t="s">
        <v>145</v>
      </c>
      <c r="AC27" s="58" t="s">
        <v>146</v>
      </c>
      <c r="AD27" s="58" t="s">
        <v>147</v>
      </c>
      <c r="AE27" s="58" t="s">
        <v>148</v>
      </c>
      <c r="AF27" s="58" t="s">
        <v>149</v>
      </c>
      <c r="AG27" s="58" t="s">
        <v>150</v>
      </c>
      <c r="AH27" s="12"/>
      <c r="AI27" s="58" t="s">
        <v>151</v>
      </c>
      <c r="AJ27" s="58" t="s">
        <v>152</v>
      </c>
      <c r="AK27" s="58" t="s">
        <v>153</v>
      </c>
      <c r="AL27" s="58" t="s">
        <v>154</v>
      </c>
      <c r="AM27" s="144"/>
      <c r="AN27" s="58" t="s">
        <v>155</v>
      </c>
      <c r="AO27" s="58" t="s">
        <v>156</v>
      </c>
      <c r="AP27" s="58" t="s">
        <v>157</v>
      </c>
      <c r="AQ27" s="58" t="s">
        <v>158</v>
      </c>
      <c r="AR27" s="58" t="s">
        <v>159</v>
      </c>
      <c r="AS27" s="145" t="s">
        <v>103</v>
      </c>
      <c r="AT27" s="145" t="s">
        <v>160</v>
      </c>
      <c r="AU27" s="6"/>
    </row>
    <row r="28" spans="1:48" ht="15" hidden="1" customHeight="1" x14ac:dyDescent="0.3">
      <c r="A28" s="230" t="s">
        <v>109</v>
      </c>
      <c r="B28" s="106" t="s">
        <v>164</v>
      </c>
      <c r="C28" s="55" t="s">
        <v>161</v>
      </c>
      <c r="D28" s="68">
        <v>567336</v>
      </c>
      <c r="E28" s="68">
        <v>163388</v>
      </c>
      <c r="F28" s="68">
        <v>227533</v>
      </c>
      <c r="G28" s="68">
        <v>408990</v>
      </c>
      <c r="H28" s="69">
        <v>5911661.8190000001</v>
      </c>
      <c r="I28" s="69">
        <v>6936701.4299999997</v>
      </c>
      <c r="J28" s="146">
        <v>415166</v>
      </c>
      <c r="K28" s="146">
        <v>283871</v>
      </c>
      <c r="L28" s="146">
        <v>115514</v>
      </c>
      <c r="M28" s="146">
        <v>3176</v>
      </c>
      <c r="N28" s="146">
        <v>212447</v>
      </c>
      <c r="O28" s="146">
        <v>597174</v>
      </c>
      <c r="P28" s="146">
        <v>548042</v>
      </c>
      <c r="Q28" s="146">
        <v>49048</v>
      </c>
      <c r="R28" s="146">
        <v>84</v>
      </c>
      <c r="S28" s="146">
        <v>177775</v>
      </c>
      <c r="T28" s="200">
        <f>H28/D28</f>
        <v>10.420036484552364</v>
      </c>
      <c r="U28" s="200">
        <f>I28/D28</f>
        <v>12.226795814120733</v>
      </c>
      <c r="V28" s="149">
        <f>J28/D28</f>
        <v>0.73178151924080259</v>
      </c>
      <c r="W28" s="149">
        <f>K28/D28</f>
        <v>0.50035781265422963</v>
      </c>
      <c r="X28" s="149">
        <f>L28/D28</f>
        <v>0.20360773862402526</v>
      </c>
      <c r="Y28" s="149">
        <f>M28/D28</f>
        <v>5.5980935459762817E-3</v>
      </c>
      <c r="Z28" s="149">
        <f>O28/D28</f>
        <v>1.0525931723000126</v>
      </c>
      <c r="AA28" s="149">
        <f>P28/D28</f>
        <v>0.96599193423297658</v>
      </c>
      <c r="AB28" s="149">
        <f>Q28/D28</f>
        <v>8.6453177658389391E-2</v>
      </c>
      <c r="AC28" s="149">
        <f>R28/D28</f>
        <v>1.4806040864672785E-4</v>
      </c>
      <c r="AD28" s="149">
        <f>F28/D28</f>
        <v>0.40105510667399918</v>
      </c>
      <c r="AE28" s="200">
        <f>H28/E28</f>
        <v>36.181738065218987</v>
      </c>
      <c r="AF28" s="200">
        <f>I28/E28</f>
        <v>42.455391032389159</v>
      </c>
      <c r="AG28" s="71">
        <f>G28/D28</f>
        <v>0.7208955539574432</v>
      </c>
      <c r="AH28" s="127"/>
      <c r="AI28" s="72">
        <f>(T28-T30)*D28</f>
        <v>-9314.6769584676895</v>
      </c>
      <c r="AJ28" s="73">
        <f>(T28-T30)/T30</f>
        <v>-1.5731656703629358E-3</v>
      </c>
      <c r="AK28" s="72">
        <f>(AE28-AE30)*E28</f>
        <v>9274.1888811884619</v>
      </c>
      <c r="AL28" s="73">
        <f>(AE28-AE30)/AE30</f>
        <v>1.5712605579924913E-3</v>
      </c>
      <c r="AM28" s="128"/>
      <c r="AN28" s="74">
        <f>(U28-U30)*D28</f>
        <v>-2015.5112585034626</v>
      </c>
      <c r="AO28" s="75">
        <f>(U28-U30)/U30</f>
        <v>-2.904731920276173E-4</v>
      </c>
      <c r="AP28" s="74">
        <f>(AF28-AF30)*E28</f>
        <v>19768.543856130298</v>
      </c>
      <c r="AQ28" s="75">
        <f>(AF28-AF30)/AF30</f>
        <v>2.8579927232966242E-3</v>
      </c>
      <c r="AR28" s="101">
        <f>AD28/AD30-1</f>
        <v>-3.8857045887806807E-3</v>
      </c>
      <c r="AS28" s="92">
        <v>138.5017594</v>
      </c>
      <c r="AT28" s="94">
        <f>H28/D28/9*7</f>
        <v>8.1044728213185042</v>
      </c>
      <c r="AU28" s="18"/>
      <c r="AV28" s="18"/>
    </row>
    <row r="29" spans="1:48" ht="14.4" hidden="1" x14ac:dyDescent="0.3">
      <c r="A29" s="230" t="s">
        <v>109</v>
      </c>
      <c r="B29" s="59"/>
      <c r="C29" s="60" t="s">
        <v>162</v>
      </c>
      <c r="D29" s="82">
        <v>566977</v>
      </c>
      <c r="E29" s="82">
        <v>164031</v>
      </c>
      <c r="F29" s="82">
        <v>229120</v>
      </c>
      <c r="G29" s="82">
        <v>412688</v>
      </c>
      <c r="H29" s="83">
        <v>5968903.4079999998</v>
      </c>
      <c r="I29" s="83">
        <v>6992502.0099999998</v>
      </c>
      <c r="J29" s="146">
        <v>542926</v>
      </c>
      <c r="K29" s="146">
        <v>399756</v>
      </c>
      <c r="L29" s="146">
        <v>127314</v>
      </c>
      <c r="M29" s="146">
        <v>3429</v>
      </c>
      <c r="N29" s="146">
        <v>233952</v>
      </c>
      <c r="O29" s="146">
        <v>636602</v>
      </c>
      <c r="P29" s="146">
        <v>587780</v>
      </c>
      <c r="Q29" s="146">
        <v>48718</v>
      </c>
      <c r="R29" s="146">
        <v>104</v>
      </c>
      <c r="S29" s="146">
        <v>185700</v>
      </c>
      <c r="T29" s="200">
        <f>H29/D29</f>
        <v>10.527593549650161</v>
      </c>
      <c r="U29" s="201">
        <f>I29/D29</f>
        <v>12.332955322702684</v>
      </c>
      <c r="V29" s="149">
        <f>J29/D29</f>
        <v>0.95758028985302757</v>
      </c>
      <c r="W29" s="149">
        <f>K29/D29</f>
        <v>0.70506563758318241</v>
      </c>
      <c r="X29" s="149">
        <f>L29/D29</f>
        <v>0.2245487912208079</v>
      </c>
      <c r="Y29" s="149">
        <f>M29/D29</f>
        <v>6.0478643754508562E-3</v>
      </c>
      <c r="Z29" s="149">
        <f>O29/D29</f>
        <v>1.1228003957832504</v>
      </c>
      <c r="AA29" s="149">
        <f>P29/D29</f>
        <v>1.0366910827070586</v>
      </c>
      <c r="AB29" s="149">
        <f>Q29/D29</f>
        <v>8.5925884118756138E-2</v>
      </c>
      <c r="AC29" s="149">
        <f>R29/D29</f>
        <v>1.8342895743566319E-4</v>
      </c>
      <c r="AD29" s="192">
        <f>F29/D29</f>
        <v>0.40410810315056872</v>
      </c>
      <c r="AE29" s="201">
        <f t="shared" ref="AE29" si="8">H29/E29</f>
        <v>36.388874103065881</v>
      </c>
      <c r="AF29" s="201">
        <f t="shared" ref="AF29" si="9">I29/E29</f>
        <v>42.629149429071333</v>
      </c>
      <c r="AG29" s="81">
        <f>G29/D29</f>
        <v>0.72787432294431698</v>
      </c>
      <c r="AH29" s="39"/>
      <c r="AI29" s="72">
        <f>(T29-T30)*D29</f>
        <v>51673.599299257556</v>
      </c>
      <c r="AJ29" s="73">
        <f>(T29-T30)/T30</f>
        <v>8.7327349063367945E-3</v>
      </c>
      <c r="AK29" s="72">
        <f>(AE29-AE30)*E29</f>
        <v>43287.418110786399</v>
      </c>
      <c r="AL29" s="73">
        <f>(AE29-AE30)/AE30</f>
        <v>7.3051338771609646E-3</v>
      </c>
      <c r="AM29" s="26"/>
      <c r="AN29" s="74">
        <f>(U29-U30)*D29</f>
        <v>58175.763817979772</v>
      </c>
      <c r="AO29" s="75">
        <f>(U29-U30)/U30</f>
        <v>8.389533712811802E-3</v>
      </c>
      <c r="AP29" s="74">
        <f>(AF29-AF30)*E29</f>
        <v>48348.104896411664</v>
      </c>
      <c r="AQ29" s="75">
        <f>(AF29-AF30)/AF30</f>
        <v>6.9624183964123185E-3</v>
      </c>
      <c r="AR29" s="101">
        <f>AD29/AD30-1</f>
        <v>3.6971272553802947E-3</v>
      </c>
      <c r="AS29" s="94">
        <v>138.46843390000001</v>
      </c>
      <c r="AT29" s="94">
        <f>H29/D29/9*7</f>
        <v>8.1881283163945699</v>
      </c>
    </row>
    <row r="30" spans="1:48" ht="15" hidden="1" customHeight="1" x14ac:dyDescent="0.3">
      <c r="A30" s="230" t="s">
        <v>109</v>
      </c>
      <c r="B30" s="107"/>
      <c r="C30" s="56" t="s">
        <v>17</v>
      </c>
      <c r="D30" s="76">
        <v>125975</v>
      </c>
      <c r="E30" s="76">
        <v>36394</v>
      </c>
      <c r="F30" s="76">
        <v>50720</v>
      </c>
      <c r="G30" s="76">
        <v>91347</v>
      </c>
      <c r="H30" s="77">
        <v>1314732.388</v>
      </c>
      <c r="I30" s="77">
        <v>1540718.14</v>
      </c>
      <c r="J30" s="159">
        <v>106510</v>
      </c>
      <c r="K30" s="159">
        <v>75866</v>
      </c>
      <c r="L30" s="159">
        <v>27139</v>
      </c>
      <c r="M30" s="159">
        <v>736</v>
      </c>
      <c r="N30" s="159">
        <v>49523</v>
      </c>
      <c r="O30" s="159">
        <v>136208</v>
      </c>
      <c r="P30" s="159">
        <v>125234</v>
      </c>
      <c r="Q30" s="159">
        <v>10953</v>
      </c>
      <c r="R30" s="159">
        <v>21</v>
      </c>
      <c r="S30" s="159">
        <v>40164</v>
      </c>
      <c r="T30" s="202">
        <f>H30/D30</f>
        <v>10.436454756896209</v>
      </c>
      <c r="U30" s="202">
        <f>I30/D30</f>
        <v>12.230348402460805</v>
      </c>
      <c r="V30" s="162">
        <f>J30/D30</f>
        <v>0.84548521532050014</v>
      </c>
      <c r="W30" s="162">
        <f>K30/D30</f>
        <v>0.60223060130978368</v>
      </c>
      <c r="X30" s="162">
        <f>L30/D30</f>
        <v>0.21543163326056758</v>
      </c>
      <c r="Y30" s="162">
        <f>M30/D30</f>
        <v>5.842429053383608E-3</v>
      </c>
      <c r="Z30" s="162">
        <f>O30/D30</f>
        <v>1.0812304028577098</v>
      </c>
      <c r="AA30" s="162">
        <f>P30/D30</f>
        <v>0.99411788053185157</v>
      </c>
      <c r="AB30" s="162">
        <f>Q30/D30</f>
        <v>8.6945822583846005E-2</v>
      </c>
      <c r="AC30" s="162">
        <f>R30/D30</f>
        <v>1.6669974201230403E-4</v>
      </c>
      <c r="AD30" s="162">
        <f>F30/D30</f>
        <v>0.40261956737447907</v>
      </c>
      <c r="AE30" s="202">
        <f t="shared" ref="AE30:AE34" si="10">H30/E30</f>
        <v>36.124976314777165</v>
      </c>
      <c r="AF30" s="202">
        <f t="shared" ref="AF30:AF34" si="11">I30/E30</f>
        <v>42.334399626312027</v>
      </c>
      <c r="AG30" s="79">
        <f>G30/D30</f>
        <v>0.72512006350466363</v>
      </c>
      <c r="AH30" s="8"/>
      <c r="AI30" s="56"/>
      <c r="AJ30" s="56"/>
      <c r="AK30" s="56"/>
      <c r="AL30" s="56"/>
      <c r="AN30" s="56"/>
      <c r="AO30" s="56"/>
      <c r="AP30" s="56"/>
      <c r="AQ30" s="56"/>
      <c r="AR30" s="102"/>
      <c r="AS30" s="93">
        <v>138.3760211</v>
      </c>
      <c r="AT30" s="93">
        <f>H30/D30/9*7</f>
        <v>8.1172425886970512</v>
      </c>
    </row>
    <row r="31" spans="1:48" ht="15" hidden="1" customHeight="1" x14ac:dyDescent="0.3">
      <c r="A31" s="230" t="s">
        <v>109</v>
      </c>
      <c r="B31" s="65"/>
      <c r="D31" s="9"/>
      <c r="E31" s="9"/>
      <c r="F31" s="9"/>
      <c r="G31" s="9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V31" s="141"/>
      <c r="W31" s="141"/>
      <c r="X31" s="141"/>
      <c r="Y31" s="141"/>
      <c r="Z31" s="141"/>
      <c r="AA31" s="141"/>
      <c r="AB31" s="141"/>
      <c r="AC31" s="141"/>
      <c r="AD31" s="196"/>
      <c r="AE31" s="203"/>
      <c r="AG31" s="85"/>
      <c r="AR31" s="9"/>
      <c r="AS31" s="95"/>
      <c r="AT31" s="95"/>
    </row>
    <row r="32" spans="1:48" ht="15" hidden="1" customHeight="1" x14ac:dyDescent="0.3">
      <c r="A32" s="230" t="s">
        <v>109</v>
      </c>
      <c r="B32" s="107" t="s">
        <v>113</v>
      </c>
      <c r="C32" s="60" t="s">
        <v>161</v>
      </c>
      <c r="D32" s="82">
        <v>1421019</v>
      </c>
      <c r="E32" s="82">
        <v>180436</v>
      </c>
      <c r="F32" s="82">
        <v>212151</v>
      </c>
      <c r="G32" s="82">
        <v>369903</v>
      </c>
      <c r="H32" s="83">
        <v>5496574.2879999997</v>
      </c>
      <c r="I32" s="83">
        <v>6209578.0300000003</v>
      </c>
      <c r="J32" s="146">
        <v>250736</v>
      </c>
      <c r="K32" s="146">
        <v>150044</v>
      </c>
      <c r="L32" s="146">
        <v>90657</v>
      </c>
      <c r="M32" s="146">
        <v>3000</v>
      </c>
      <c r="N32" s="146">
        <v>135211</v>
      </c>
      <c r="O32" s="146">
        <v>204160</v>
      </c>
      <c r="P32" s="146">
        <v>168502</v>
      </c>
      <c r="Q32" s="146">
        <v>35604</v>
      </c>
      <c r="R32" s="146">
        <v>54</v>
      </c>
      <c r="S32" s="146">
        <v>100937</v>
      </c>
      <c r="T32" s="201">
        <f>H32/D32</f>
        <v>3.8680512280272112</v>
      </c>
      <c r="U32" s="201">
        <f>I32/D32</f>
        <v>4.3698064769014353</v>
      </c>
      <c r="V32" s="149">
        <f>J32/D32</f>
        <v>0.17644802778850951</v>
      </c>
      <c r="W32" s="149">
        <f>K32/D32</f>
        <v>0.10558901745859837</v>
      </c>
      <c r="X32" s="149">
        <f>L32/D32</f>
        <v>6.3797176533177957E-2</v>
      </c>
      <c r="Y32" s="149">
        <f>M32/D32</f>
        <v>2.1111610752565587E-3</v>
      </c>
      <c r="Z32" s="149">
        <f>O32/D32</f>
        <v>0.14367154837479301</v>
      </c>
      <c r="AA32" s="149">
        <f>P32/D32</f>
        <v>0.11857828783429356</v>
      </c>
      <c r="AB32" s="149">
        <f>Q32/D32</f>
        <v>2.5055259641144842E-2</v>
      </c>
      <c r="AC32" s="149">
        <f>R32/D32</f>
        <v>3.8000899354618056E-5</v>
      </c>
      <c r="AD32" s="192">
        <f>F32/D32</f>
        <v>0.14929497775891806</v>
      </c>
      <c r="AE32" s="201">
        <f t="shared" si="10"/>
        <v>30.462736305393602</v>
      </c>
      <c r="AF32" s="201">
        <f t="shared" si="11"/>
        <v>34.414296648118999</v>
      </c>
      <c r="AG32" s="81">
        <f>G32/D32</f>
        <v>0.26030827174020899</v>
      </c>
      <c r="AH32" s="39"/>
      <c r="AI32" s="72">
        <f>(T32-T34)*D32</f>
        <v>-5141.8552084995445</v>
      </c>
      <c r="AJ32" s="73">
        <f>(T32-T34)/T34</f>
        <v>-9.3459114840863263E-4</v>
      </c>
      <c r="AK32" s="72">
        <f>(AE32-AE34)*E32</f>
        <v>14744.467693667384</v>
      </c>
      <c r="AL32" s="73">
        <f>(AE32-AE34)/AE34</f>
        <v>2.689698180532617E-3</v>
      </c>
      <c r="AM32" s="26"/>
      <c r="AN32" s="74">
        <f>(U32-U34)*D32</f>
        <v>5639.5401872511975</v>
      </c>
      <c r="AO32" s="75">
        <f>(U32-U34)/U34</f>
        <v>9.0902580618935393E-4</v>
      </c>
      <c r="AP32" s="74">
        <f>(AF32-AF34)*E32</f>
        <v>28064.092974456016</v>
      </c>
      <c r="AQ32" s="75">
        <f>(AF32-AF34)/AF34</f>
        <v>4.5400031869797996E-3</v>
      </c>
      <c r="AR32" s="101">
        <f>AD32/AD34-1</f>
        <v>-4.0038038797062248E-3</v>
      </c>
      <c r="AS32" s="94">
        <v>44.525809029999998</v>
      </c>
      <c r="AT32" s="94">
        <f>H32/D32/9*7</f>
        <v>3.0084842884656084</v>
      </c>
    </row>
    <row r="33" spans="1:47" ht="14.4" hidden="1" x14ac:dyDescent="0.3">
      <c r="A33" s="230" t="s">
        <v>109</v>
      </c>
      <c r="B33" s="59"/>
      <c r="C33" s="60" t="s">
        <v>162</v>
      </c>
      <c r="D33" s="82">
        <v>1420512</v>
      </c>
      <c r="E33" s="82">
        <v>180829</v>
      </c>
      <c r="F33" s="82">
        <v>212512</v>
      </c>
      <c r="G33" s="82">
        <v>368303</v>
      </c>
      <c r="H33" s="83">
        <v>5481898.7640000004</v>
      </c>
      <c r="I33" s="83">
        <v>6181966.8099999996</v>
      </c>
      <c r="J33" s="146">
        <v>359932</v>
      </c>
      <c r="K33" s="146">
        <v>244257</v>
      </c>
      <c r="L33" s="146">
        <v>105342</v>
      </c>
      <c r="M33" s="146">
        <v>3137</v>
      </c>
      <c r="N33" s="146">
        <v>186477</v>
      </c>
      <c r="O33" s="146">
        <v>222781</v>
      </c>
      <c r="P33" s="146">
        <v>186748</v>
      </c>
      <c r="Q33" s="146">
        <v>35965</v>
      </c>
      <c r="R33" s="146">
        <v>68</v>
      </c>
      <c r="S33" s="146">
        <v>110310</v>
      </c>
      <c r="T33" s="200">
        <f>H33/D33</f>
        <v>3.8591006369534369</v>
      </c>
      <c r="U33" s="201">
        <f>I33/D33</f>
        <v>4.3519286074316863</v>
      </c>
      <c r="V33" s="149">
        <f>J33/D33</f>
        <v>0.25338187920974975</v>
      </c>
      <c r="W33" s="149">
        <f>K33/D33</f>
        <v>0.1719499729674934</v>
      </c>
      <c r="X33" s="149">
        <f>L33/D33</f>
        <v>7.4157768466581064E-2</v>
      </c>
      <c r="Y33" s="149">
        <f>M33/D33</f>
        <v>2.2083586763082608E-3</v>
      </c>
      <c r="Z33" s="149">
        <f>O33/D33</f>
        <v>0.15683148048027754</v>
      </c>
      <c r="AA33" s="149">
        <f>P33/D33</f>
        <v>0.13146527449257733</v>
      </c>
      <c r="AB33" s="149">
        <f>Q33/D33</f>
        <v>2.5318335923948547E-2</v>
      </c>
      <c r="AC33" s="149">
        <f>R33/D33</f>
        <v>4.7870063751661374E-5</v>
      </c>
      <c r="AD33" s="192">
        <f>F33/D33</f>
        <v>0.14960239688225091</v>
      </c>
      <c r="AE33" s="201">
        <f t="shared" si="10"/>
        <v>30.31537399421553</v>
      </c>
      <c r="AF33" s="201">
        <f t="shared" si="11"/>
        <v>34.186810799152788</v>
      </c>
      <c r="AG33" s="81">
        <f>G33/D33</f>
        <v>0.25927482485188441</v>
      </c>
      <c r="AH33" s="39"/>
      <c r="AI33" s="72">
        <f>(T33-T34)*D33</f>
        <v>-17854.442692796478</v>
      </c>
      <c r="AJ33" s="73">
        <f>(T33-T34)/T34</f>
        <v>-3.2464079790105725E-3</v>
      </c>
      <c r="AK33" s="72">
        <f>(AE33-AE34)*E33</f>
        <v>-11870.797374524884</v>
      </c>
      <c r="AL33" s="73">
        <f>(AE33-AE34)/AE34</f>
        <v>-2.1607745359371873E-3</v>
      </c>
      <c r="AM33" s="26"/>
      <c r="AN33" s="74">
        <f>(U33-U34)*D33</f>
        <v>-19758.200039196545</v>
      </c>
      <c r="AO33" s="75">
        <f>(U33-U34)/U34</f>
        <v>-3.1859200476016701E-3</v>
      </c>
      <c r="AP33" s="74">
        <f>(AF33-AF34)*E33</f>
        <v>-13010.820397438003</v>
      </c>
      <c r="AQ33" s="75">
        <f>(AF33-AF34)/AF34</f>
        <v>-2.1002207229283082E-3</v>
      </c>
      <c r="AR33" s="101">
        <f>AD33/AD34-1</f>
        <v>-1.9529091875312155E-3</v>
      </c>
      <c r="AS33" s="94">
        <v>44.518772269999999</v>
      </c>
      <c r="AT33" s="94">
        <f>H33/D33/9*7</f>
        <v>3.0015227176304511</v>
      </c>
    </row>
    <row r="34" spans="1:47" ht="15" hidden="1" customHeight="1" x14ac:dyDescent="0.3">
      <c r="A34" s="230" t="s">
        <v>109</v>
      </c>
      <c r="B34" s="107"/>
      <c r="C34" s="56" t="s">
        <v>17</v>
      </c>
      <c r="D34" s="76">
        <v>316101</v>
      </c>
      <c r="E34" s="76">
        <v>40283</v>
      </c>
      <c r="F34" s="76">
        <v>47382</v>
      </c>
      <c r="G34" s="76">
        <v>82570</v>
      </c>
      <c r="H34" s="77">
        <v>1223838.6499999999</v>
      </c>
      <c r="I34" s="77">
        <v>1380045.7</v>
      </c>
      <c r="J34" s="159">
        <v>66797</v>
      </c>
      <c r="K34" s="159">
        <v>43001</v>
      </c>
      <c r="L34" s="159">
        <v>21468</v>
      </c>
      <c r="M34" s="159">
        <v>699</v>
      </c>
      <c r="N34" s="159">
        <v>35324</v>
      </c>
      <c r="O34" s="159">
        <v>47382</v>
      </c>
      <c r="P34" s="159">
        <v>39438</v>
      </c>
      <c r="Q34" s="159">
        <v>7929</v>
      </c>
      <c r="R34" s="159">
        <v>15</v>
      </c>
      <c r="S34" s="159">
        <v>23326</v>
      </c>
      <c r="T34" s="202">
        <f>H34/D34</f>
        <v>3.8716696562174744</v>
      </c>
      <c r="U34" s="202">
        <f>I34/D34</f>
        <v>4.3658378176595454</v>
      </c>
      <c r="V34" s="162">
        <f>J34/D34</f>
        <v>0.21131537072011794</v>
      </c>
      <c r="W34" s="162">
        <f>K34/D34</f>
        <v>0.13603563418021455</v>
      </c>
      <c r="X34" s="162">
        <f>L34/D34</f>
        <v>6.7915001850674311E-2</v>
      </c>
      <c r="Y34" s="162">
        <f>M34/D34</f>
        <v>2.2113185342659465E-3</v>
      </c>
      <c r="Z34" s="162">
        <f>O34/D34</f>
        <v>0.14989512845577838</v>
      </c>
      <c r="AA34" s="162">
        <f>P34/D34</f>
        <v>0.12476392039253277</v>
      </c>
      <c r="AB34" s="162">
        <f>Q34/D34</f>
        <v>2.5083754875815007E-2</v>
      </c>
      <c r="AC34" s="162">
        <f>R34/D34</f>
        <v>4.7453187430599715E-5</v>
      </c>
      <c r="AD34" s="162">
        <f>F34/D34</f>
        <v>0.14989512845577838</v>
      </c>
      <c r="AE34" s="202">
        <f t="shared" si="10"/>
        <v>30.381020529752004</v>
      </c>
      <c r="AF34" s="202">
        <f t="shared" si="11"/>
        <v>34.258761760544147</v>
      </c>
      <c r="AG34" s="79">
        <f>G34/D34</f>
        <v>0.26121397907630789</v>
      </c>
      <c r="AI34" s="56"/>
      <c r="AJ34" s="56"/>
      <c r="AK34" s="56"/>
      <c r="AL34" s="56"/>
      <c r="AN34" s="56"/>
      <c r="AO34" s="56"/>
      <c r="AP34" s="56"/>
      <c r="AQ34" s="56"/>
      <c r="AR34" s="102"/>
      <c r="AS34" s="93">
        <v>44.493915399999999</v>
      </c>
      <c r="AT34" s="93">
        <f>H34/D34/9*7</f>
        <v>3.0112986215024802</v>
      </c>
    </row>
    <row r="35" spans="1:47" ht="15" hidden="1" customHeight="1" x14ac:dyDescent="0.3">
      <c r="A35" s="230" t="s">
        <v>109</v>
      </c>
      <c r="B35" s="65"/>
      <c r="D35" s="9"/>
      <c r="E35" s="9"/>
      <c r="F35" s="9"/>
      <c r="G35" s="9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V35" s="141"/>
      <c r="W35" s="141"/>
      <c r="X35" s="141"/>
      <c r="Y35" s="141"/>
      <c r="Z35" s="141"/>
      <c r="AA35" s="141"/>
      <c r="AB35" s="141"/>
      <c r="AC35" s="141"/>
      <c r="AD35" s="196"/>
      <c r="AE35" s="203"/>
      <c r="AG35" s="85"/>
      <c r="AR35" s="9"/>
      <c r="AS35" s="95"/>
      <c r="AT35" s="95"/>
    </row>
    <row r="36" spans="1:47" ht="15" hidden="1" customHeight="1" x14ac:dyDescent="0.3">
      <c r="A36" s="230" t="s">
        <v>109</v>
      </c>
      <c r="B36" s="107" t="s">
        <v>114</v>
      </c>
      <c r="C36" s="60" t="s">
        <v>161</v>
      </c>
      <c r="D36" s="82">
        <v>1223508</v>
      </c>
      <c r="E36" s="82">
        <v>61954</v>
      </c>
      <c r="F36" s="82">
        <v>67954</v>
      </c>
      <c r="G36" s="82">
        <v>118433</v>
      </c>
      <c r="H36" s="83">
        <v>1852065.4839999999</v>
      </c>
      <c r="I36" s="83">
        <v>2023540.39</v>
      </c>
      <c r="J36" s="146">
        <v>34944</v>
      </c>
      <c r="K36" s="146">
        <v>10040</v>
      </c>
      <c r="L36" s="146">
        <v>22628</v>
      </c>
      <c r="M36" s="146">
        <v>927</v>
      </c>
      <c r="N36" s="146">
        <v>17262</v>
      </c>
      <c r="O36" s="146">
        <v>13827</v>
      </c>
      <c r="P36" s="146">
        <v>8039</v>
      </c>
      <c r="Q36" s="146">
        <v>5770</v>
      </c>
      <c r="R36" s="146">
        <v>18</v>
      </c>
      <c r="S36" s="146">
        <v>9038</v>
      </c>
      <c r="T36" s="201">
        <f>H36/D36</f>
        <v>1.5137338570732679</v>
      </c>
      <c r="U36" s="201">
        <f>I36/D36</f>
        <v>1.6538840694135224</v>
      </c>
      <c r="V36" s="149">
        <f>J36/D36</f>
        <v>2.8560499808746653E-2</v>
      </c>
      <c r="W36" s="149">
        <f>K36/D36</f>
        <v>8.2059128342438295E-3</v>
      </c>
      <c r="X36" s="149">
        <f>L36/D36</f>
        <v>1.8494362112875438E-2</v>
      </c>
      <c r="Y36" s="149">
        <f>M36/D36</f>
        <v>7.5765748977530182E-4</v>
      </c>
      <c r="Z36" s="149">
        <f>O36/D36</f>
        <v>1.1301111230985005E-2</v>
      </c>
      <c r="AA36" s="149">
        <f>P36/D36</f>
        <v>6.5704515213631624E-3</v>
      </c>
      <c r="AB36" s="149">
        <f>Q36/D36</f>
        <v>4.7159479137038746E-3</v>
      </c>
      <c r="AC36" s="149">
        <f>R36/D36</f>
        <v>1.4711795917967025E-5</v>
      </c>
      <c r="AD36" s="192">
        <f>F36/D36</f>
        <v>5.5540298878307297E-2</v>
      </c>
      <c r="AE36" s="201">
        <f t="shared" ref="AE36:AE38" si="12">H36/E36</f>
        <v>29.894203505826901</v>
      </c>
      <c r="AF36" s="201">
        <f t="shared" ref="AF36:AF38" si="13">I36/E36</f>
        <v>32.661981308712917</v>
      </c>
      <c r="AG36" s="81">
        <f>G36/D36</f>
        <v>9.6797895886254939E-2</v>
      </c>
      <c r="AH36" s="39"/>
      <c r="AI36" s="72">
        <f>(T36-T38)*D36</f>
        <v>56875.679177956648</v>
      </c>
      <c r="AJ36" s="73">
        <f>(T36-T38)/T38</f>
        <v>3.1682265031354011E-2</v>
      </c>
      <c r="AK36" s="72">
        <f>(AE36-AE38)*E36</f>
        <v>27481.84056302526</v>
      </c>
      <c r="AL36" s="73">
        <f>(AE36-AE38)/AE38</f>
        <v>1.5061979022928003E-2</v>
      </c>
      <c r="AM36" s="26"/>
      <c r="AN36" s="74">
        <f>(U36-U38)*D36</f>
        <v>66654.261172252198</v>
      </c>
      <c r="AO36" s="75">
        <f>(U36-U38)/U38</f>
        <v>3.4061389771402148E-2</v>
      </c>
      <c r="AP36" s="74">
        <f>(AF36-AF38)*E36</f>
        <v>34612.860923623783</v>
      </c>
      <c r="AQ36" s="75">
        <f>(AF36-AF38)/AF38</f>
        <v>1.740277632925992E-2</v>
      </c>
      <c r="AR36" s="101">
        <f>AD36/AD38-1</f>
        <v>1.4360342066151999E-2</v>
      </c>
      <c r="AS36" s="94">
        <v>10.425205569999999</v>
      </c>
      <c r="AT36" s="94">
        <f>H36/D36/9*7</f>
        <v>1.1773485555014307</v>
      </c>
    </row>
    <row r="37" spans="1:47" ht="14.4" hidden="1" x14ac:dyDescent="0.3">
      <c r="A37" s="230" t="s">
        <v>109</v>
      </c>
      <c r="B37" s="59"/>
      <c r="C37" s="60" t="s">
        <v>162</v>
      </c>
      <c r="D37" s="82">
        <v>1222471</v>
      </c>
      <c r="E37" s="82">
        <v>62256</v>
      </c>
      <c r="F37" s="82">
        <v>68300</v>
      </c>
      <c r="G37" s="82">
        <v>118681</v>
      </c>
      <c r="H37" s="83">
        <v>1852997.737</v>
      </c>
      <c r="I37" s="83">
        <v>2026183.07</v>
      </c>
      <c r="J37" s="146">
        <v>50770</v>
      </c>
      <c r="K37" s="146">
        <v>20639</v>
      </c>
      <c r="L37" s="146">
        <v>27848</v>
      </c>
      <c r="M37" s="146">
        <v>946</v>
      </c>
      <c r="N37" s="146">
        <v>27473</v>
      </c>
      <c r="O37" s="146">
        <v>14954</v>
      </c>
      <c r="P37" s="146">
        <v>9017</v>
      </c>
      <c r="Q37" s="146">
        <v>5918</v>
      </c>
      <c r="R37" s="146">
        <v>19</v>
      </c>
      <c r="S37" s="146">
        <v>10104</v>
      </c>
      <c r="T37" s="200">
        <f>H37/D37</f>
        <v>1.5157805273090323</v>
      </c>
      <c r="U37" s="201">
        <f>I37/D37</f>
        <v>1.657448782016097</v>
      </c>
      <c r="V37" s="149">
        <f>J37/D37</f>
        <v>4.1530637536595957E-2</v>
      </c>
      <c r="W37" s="149">
        <f>K37/D37</f>
        <v>1.6883018083864568E-2</v>
      </c>
      <c r="X37" s="149">
        <f>L37/D37</f>
        <v>2.2780090488854134E-2</v>
      </c>
      <c r="Y37" s="149">
        <f>M37/D37</f>
        <v>7.7384248787905807E-4</v>
      </c>
      <c r="Z37" s="149">
        <f>O37/D37</f>
        <v>1.2232601018756274E-2</v>
      </c>
      <c r="AA37" s="149">
        <f>P37/D37</f>
        <v>7.3760440942975333E-3</v>
      </c>
      <c r="AB37" s="149">
        <f>Q37/D37</f>
        <v>4.8410146334759681E-3</v>
      </c>
      <c r="AC37" s="149">
        <f>R37/D37</f>
        <v>1.5542290982771781E-5</v>
      </c>
      <c r="AD37" s="192">
        <f>F37/D37</f>
        <v>5.5870446006490132E-2</v>
      </c>
      <c r="AE37" s="201">
        <f t="shared" si="12"/>
        <v>29.7641630846826</v>
      </c>
      <c r="AF37" s="201">
        <f t="shared" si="13"/>
        <v>32.545988659727577</v>
      </c>
      <c r="AG37" s="81">
        <f>G37/D37</f>
        <v>9.7082875585596709E-2</v>
      </c>
      <c r="AH37" s="39"/>
      <c r="AI37" s="72">
        <f>(T37-T38)*D37</f>
        <v>59329.468471630833</v>
      </c>
      <c r="AJ37" s="73">
        <f>(T37-T38)/T38</f>
        <v>3.3077169013146571E-2</v>
      </c>
      <c r="AK37" s="72">
        <f>(AE37-AE38)*E37</f>
        <v>19520.006654706853</v>
      </c>
      <c r="AL37" s="73">
        <f>(AE37-AE38)/AE38</f>
        <v>1.0646437822307616E-2</v>
      </c>
      <c r="AM37" s="26"/>
      <c r="AN37" s="74">
        <f>(U37-U38)*D37</f>
        <v>70955.525272719548</v>
      </c>
      <c r="AO37" s="75">
        <f>(U37-U38)/U38</f>
        <v>3.6290162474473822E-2</v>
      </c>
      <c r="AP37" s="74">
        <f>(AF37-AF38)*E37</f>
        <v>27560.345879218756</v>
      </c>
      <c r="AQ37" s="75">
        <f>(AF37-AF38)/AF38</f>
        <v>1.378966902887732E-2</v>
      </c>
      <c r="AR37" s="101">
        <f>AD37/AD38-1</f>
        <v>2.0389984697522401E-2</v>
      </c>
      <c r="AS37" s="94">
        <v>10.41758048</v>
      </c>
      <c r="AT37" s="94">
        <f>H37/D37/9*7</f>
        <v>1.1789404101292473</v>
      </c>
    </row>
    <row r="38" spans="1:47" ht="15" hidden="1" customHeight="1" x14ac:dyDescent="0.3">
      <c r="A38" s="230" t="s">
        <v>109</v>
      </c>
      <c r="B38" s="107"/>
      <c r="C38" s="56" t="s">
        <v>17</v>
      </c>
      <c r="D38" s="76">
        <v>271213</v>
      </c>
      <c r="E38" s="76">
        <v>13512</v>
      </c>
      <c r="F38" s="76">
        <v>14850</v>
      </c>
      <c r="G38" s="76">
        <v>25767</v>
      </c>
      <c r="H38" s="77">
        <v>397936.76260000002</v>
      </c>
      <c r="I38" s="77">
        <v>433779.72</v>
      </c>
      <c r="J38" s="159">
        <v>9320</v>
      </c>
      <c r="K38" s="159">
        <v>3254</v>
      </c>
      <c r="L38" s="159">
        <v>5546</v>
      </c>
      <c r="M38" s="159">
        <v>217</v>
      </c>
      <c r="N38" s="159">
        <v>4816</v>
      </c>
      <c r="O38" s="159">
        <v>3192</v>
      </c>
      <c r="P38" s="159">
        <v>1865</v>
      </c>
      <c r="Q38" s="159">
        <v>1323</v>
      </c>
      <c r="R38" s="159">
        <v>4</v>
      </c>
      <c r="S38" s="159">
        <v>2113</v>
      </c>
      <c r="T38" s="202">
        <f>H38/D38</f>
        <v>1.4672481134753865</v>
      </c>
      <c r="U38" s="202">
        <f>I38/D38</f>
        <v>1.5994060756674642</v>
      </c>
      <c r="V38" s="162">
        <f>J38/D38</f>
        <v>3.4364134462581068E-2</v>
      </c>
      <c r="W38" s="162">
        <f>K38/D38</f>
        <v>1.1997949950776696E-2</v>
      </c>
      <c r="X38" s="162">
        <f>L38/D38</f>
        <v>2.0448872288570237E-2</v>
      </c>
      <c r="Y38" s="162">
        <f>M38/D38</f>
        <v>8.0010913931116874E-4</v>
      </c>
      <c r="Z38" s="162">
        <f>O38/D38</f>
        <v>1.1769347339544933E-2</v>
      </c>
      <c r="AA38" s="162">
        <f>P38/D38</f>
        <v>6.8765140314070491E-3</v>
      </c>
      <c r="AB38" s="162">
        <f>Q38/D38</f>
        <v>4.8780847525745448E-3</v>
      </c>
      <c r="AC38" s="162">
        <f>R38/D38</f>
        <v>1.4748555563339516E-5</v>
      </c>
      <c r="AD38" s="162">
        <f>F38/D38</f>
        <v>5.4754012528897951E-2</v>
      </c>
      <c r="AE38" s="202">
        <f t="shared" si="12"/>
        <v>29.450618901716993</v>
      </c>
      <c r="AF38" s="202">
        <f t="shared" si="13"/>
        <v>32.103294849023086</v>
      </c>
      <c r="AG38" s="79">
        <f>G38/D38</f>
        <v>9.5006507800142317E-2</v>
      </c>
      <c r="AI38" s="56"/>
      <c r="AJ38" s="56"/>
      <c r="AK38" s="56"/>
      <c r="AL38" s="56"/>
      <c r="AN38" s="56"/>
      <c r="AO38" s="56"/>
      <c r="AP38" s="56"/>
      <c r="AQ38" s="56"/>
      <c r="AR38" s="102"/>
      <c r="AS38" s="93">
        <v>10.409399779999999</v>
      </c>
      <c r="AT38" s="93">
        <f>H38/D38/9*7</f>
        <v>1.1411929771475227</v>
      </c>
    </row>
    <row r="39" spans="1:47" ht="15" hidden="1" customHeight="1" x14ac:dyDescent="0.3">
      <c r="A39" s="230" t="s">
        <v>109</v>
      </c>
      <c r="B39" s="65"/>
      <c r="D39" s="9"/>
      <c r="E39" s="9"/>
      <c r="F39" s="9"/>
      <c r="G39" s="9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V39" s="141"/>
      <c r="W39" s="141"/>
      <c r="X39" s="141"/>
      <c r="Y39" s="141"/>
      <c r="Z39" s="141"/>
      <c r="AA39" s="141"/>
      <c r="AB39" s="141"/>
      <c r="AC39" s="141"/>
      <c r="AD39" s="196"/>
      <c r="AE39" s="203"/>
      <c r="AG39" s="85"/>
      <c r="AR39" s="9"/>
      <c r="AS39" s="95"/>
      <c r="AT39" s="95"/>
    </row>
    <row r="40" spans="1:47" ht="15" hidden="1" customHeight="1" x14ac:dyDescent="0.3">
      <c r="A40" s="230" t="s">
        <v>109</v>
      </c>
      <c r="B40" s="107" t="s">
        <v>115</v>
      </c>
      <c r="C40" s="60" t="s">
        <v>161</v>
      </c>
      <c r="D40" s="82">
        <v>671462</v>
      </c>
      <c r="E40" s="82">
        <v>9888</v>
      </c>
      <c r="F40" s="82">
        <v>10555</v>
      </c>
      <c r="G40" s="82">
        <v>18589</v>
      </c>
      <c r="H40" s="83">
        <v>301439.81030000001</v>
      </c>
      <c r="I40" s="83">
        <v>328595.45</v>
      </c>
      <c r="J40" s="146">
        <v>13269</v>
      </c>
      <c r="K40" s="146">
        <v>7689</v>
      </c>
      <c r="L40" s="146">
        <v>5112</v>
      </c>
      <c r="M40" s="146">
        <v>238</v>
      </c>
      <c r="N40" s="146">
        <v>8466</v>
      </c>
      <c r="O40" s="146">
        <v>2250</v>
      </c>
      <c r="P40" s="146">
        <v>1654</v>
      </c>
      <c r="Q40" s="146">
        <v>593</v>
      </c>
      <c r="R40" s="146">
        <v>3</v>
      </c>
      <c r="S40" s="146">
        <v>1821</v>
      </c>
      <c r="T40" s="201">
        <f>H40/D40</f>
        <v>0.44893055794668946</v>
      </c>
      <c r="U40" s="201">
        <f>I40/D40</f>
        <v>0.48937311418963397</v>
      </c>
      <c r="V40" s="149">
        <f>J40/D40</f>
        <v>1.9761356562247753E-2</v>
      </c>
      <c r="W40" s="149">
        <f>K40/D40</f>
        <v>1.1451132007470267E-2</v>
      </c>
      <c r="X40" s="149">
        <f>L40/D40</f>
        <v>7.6132379792155031E-3</v>
      </c>
      <c r="Y40" s="149">
        <f>M40/D40</f>
        <v>3.5445043799946983E-4</v>
      </c>
      <c r="Z40" s="149">
        <f>O40/D40</f>
        <v>3.3508969978941474E-3</v>
      </c>
      <c r="AA40" s="149">
        <f>P40/D40</f>
        <v>2.4632816153408532E-3</v>
      </c>
      <c r="AB40" s="149">
        <f>Q40/D40</f>
        <v>8.8314751988943525E-4</v>
      </c>
      <c r="AC40" s="149">
        <f>R40/D40</f>
        <v>4.4678626638588633E-6</v>
      </c>
      <c r="AD40" s="192">
        <f>F40/D40</f>
        <v>1.5719430139010102E-2</v>
      </c>
      <c r="AE40" s="201">
        <f t="shared" ref="AE40:AE42" si="14">H40/E40</f>
        <v>30.485417708333333</v>
      </c>
      <c r="AF40" s="201">
        <f t="shared" ref="AF40:AF42" si="15">I40/E40</f>
        <v>33.231740493527511</v>
      </c>
      <c r="AG40" s="81">
        <f>G40/D40</f>
        <v>2.7684366352824136E-2</v>
      </c>
      <c r="AH40" s="39"/>
      <c r="AI40" s="72">
        <f>(T40-T42)*D40</f>
        <v>3318.2055575645841</v>
      </c>
      <c r="AJ40" s="73">
        <f>(T40-T42)/T42</f>
        <v>1.1130376010257206E-2</v>
      </c>
      <c r="AK40" s="72">
        <f>(AE40-AE42)*E40</f>
        <v>7744.3306590664215</v>
      </c>
      <c r="AL40" s="73">
        <f>(AE40-AE42)/AE42</f>
        <v>2.6368572878733069E-2</v>
      </c>
      <c r="AM40" s="26"/>
      <c r="AN40" s="74">
        <f>(U40-U42)*D40</f>
        <v>1576.1119630996675</v>
      </c>
      <c r="AO40" s="75">
        <f>(U40-U42)/U42</f>
        <v>4.8196292383229688E-3</v>
      </c>
      <c r="AP40" s="74">
        <f>(AF40-AF42)*E40</f>
        <v>6431.2733393177959</v>
      </c>
      <c r="AQ40" s="75">
        <f>(AF40-AF42)/AF42</f>
        <v>1.9962720268838274E-2</v>
      </c>
      <c r="AR40" s="101">
        <f>AD40/AD42-1</f>
        <v>-2.0492866965110434E-2</v>
      </c>
      <c r="AS40" s="94">
        <v>1.348204768</v>
      </c>
      <c r="AT40" s="94">
        <f>H40/D40/9*7</f>
        <v>0.34916821173631407</v>
      </c>
    </row>
    <row r="41" spans="1:47" ht="14.4" hidden="1" x14ac:dyDescent="0.3">
      <c r="A41" s="230" t="s">
        <v>109</v>
      </c>
      <c r="B41" s="59"/>
      <c r="C41" s="60" t="s">
        <v>162</v>
      </c>
      <c r="D41" s="82">
        <v>671103</v>
      </c>
      <c r="E41" s="82">
        <v>9928</v>
      </c>
      <c r="F41" s="82">
        <v>10568</v>
      </c>
      <c r="G41" s="82">
        <v>18480</v>
      </c>
      <c r="H41" s="83">
        <v>296751.87239999999</v>
      </c>
      <c r="I41" s="83">
        <v>322826.84000000003</v>
      </c>
      <c r="J41" s="146">
        <v>13640</v>
      </c>
      <c r="K41" s="146">
        <v>6293</v>
      </c>
      <c r="L41" s="146">
        <v>6896</v>
      </c>
      <c r="M41" s="146">
        <v>220</v>
      </c>
      <c r="N41" s="146">
        <v>7760</v>
      </c>
      <c r="O41" s="146">
        <v>2203</v>
      </c>
      <c r="P41" s="146">
        <v>1509</v>
      </c>
      <c r="Q41" s="146">
        <v>694</v>
      </c>
      <c r="R41" s="146">
        <v>0</v>
      </c>
      <c r="S41" s="146">
        <v>1760</v>
      </c>
      <c r="T41" s="200">
        <f>H41/D41</f>
        <v>0.44218528661025208</v>
      </c>
      <c r="U41" s="201">
        <f>I41/D41</f>
        <v>0.4810391847451137</v>
      </c>
      <c r="V41" s="149">
        <f>J41/D41</f>
        <v>2.0324748958058598E-2</v>
      </c>
      <c r="W41" s="149">
        <f>K41/D41</f>
        <v>9.3771000874679454E-3</v>
      </c>
      <c r="X41" s="149">
        <f>L41/D41</f>
        <v>1.0275620880848395E-2</v>
      </c>
      <c r="Y41" s="149">
        <f>M41/D41</f>
        <v>3.2781853158159028E-4</v>
      </c>
      <c r="Z41" s="149">
        <f>O41/D41</f>
        <v>3.2826555685192883E-3</v>
      </c>
      <c r="AA41" s="149">
        <f>P41/D41</f>
        <v>2.2485371098028171E-3</v>
      </c>
      <c r="AB41" s="149">
        <f>Q41/D41</f>
        <v>1.0341184587164712E-3</v>
      </c>
      <c r="AC41" s="149">
        <f>R41/D41</f>
        <v>0</v>
      </c>
      <c r="AD41" s="192">
        <f>F41/D41</f>
        <v>1.574721018979203E-2</v>
      </c>
      <c r="AE41" s="201">
        <f t="shared" si="14"/>
        <v>29.890398106365833</v>
      </c>
      <c r="AF41" s="201">
        <f t="shared" si="15"/>
        <v>32.516804995970993</v>
      </c>
      <c r="AG41" s="81">
        <f>G41/D41</f>
        <v>2.7536756652853586E-2</v>
      </c>
      <c r="AH41" s="39"/>
      <c r="AI41" s="72">
        <f>(T41-T42)*D41</f>
        <v>-1210.3403647769053</v>
      </c>
      <c r="AJ41" s="73">
        <f>(T41-T42)/T42</f>
        <v>-4.0620599288286119E-3</v>
      </c>
      <c r="AK41" s="72">
        <f>(AE41-AE42)*E41</f>
        <v>1868.3042491920828</v>
      </c>
      <c r="AL41" s="73">
        <f>(AE41-AE42)/AE42</f>
        <v>6.3357353578840439E-3</v>
      </c>
      <c r="AM41" s="26"/>
      <c r="AN41" s="74">
        <f>(U41-U42)*D41</f>
        <v>-4017.6557638375684</v>
      </c>
      <c r="AO41" s="75">
        <f>(U41-U42)/U42</f>
        <v>-1.2292254622334336E-2</v>
      </c>
      <c r="AP41" s="74">
        <f>(AF41-AF42)*E41</f>
        <v>-640.58980251344713</v>
      </c>
      <c r="AQ41" s="75">
        <f>(AF41-AF42)/AF42</f>
        <v>-1.9803842473554334E-3</v>
      </c>
      <c r="AR41" s="101">
        <f>AD41/AD42-1</f>
        <v>-1.8761839971361938E-2</v>
      </c>
      <c r="AS41" s="94">
        <v>1.3511210840000001</v>
      </c>
      <c r="AT41" s="94">
        <f>H41/D41/9*7</f>
        <v>0.34392188958575159</v>
      </c>
    </row>
    <row r="42" spans="1:47" ht="15" hidden="1" customHeight="1" x14ac:dyDescent="0.3">
      <c r="A42" s="230" t="s">
        <v>109</v>
      </c>
      <c r="B42" s="107"/>
      <c r="C42" s="56" t="s">
        <v>17</v>
      </c>
      <c r="D42" s="76">
        <v>149050</v>
      </c>
      <c r="E42" s="76">
        <v>2228</v>
      </c>
      <c r="F42" s="76">
        <v>2392</v>
      </c>
      <c r="G42" s="76">
        <v>4192</v>
      </c>
      <c r="H42" s="77">
        <v>66176.53</v>
      </c>
      <c r="I42" s="77">
        <v>72591.199999999997</v>
      </c>
      <c r="J42" s="159">
        <v>2666</v>
      </c>
      <c r="K42" s="159">
        <v>1554</v>
      </c>
      <c r="L42" s="159">
        <v>1027</v>
      </c>
      <c r="M42" s="159">
        <v>43</v>
      </c>
      <c r="N42" s="159">
        <v>1745</v>
      </c>
      <c r="O42" s="159">
        <v>428</v>
      </c>
      <c r="P42" s="159">
        <v>316</v>
      </c>
      <c r="Q42" s="159">
        <v>111</v>
      </c>
      <c r="R42" s="159">
        <v>1</v>
      </c>
      <c r="S42" s="159">
        <v>353</v>
      </c>
      <c r="T42" s="202">
        <f>H42/D42</f>
        <v>0.44398879570613886</v>
      </c>
      <c r="U42" s="202">
        <f>I42/D42</f>
        <v>0.48702583025830254</v>
      </c>
      <c r="V42" s="162">
        <f>J42/D42</f>
        <v>1.7886615229788662E-2</v>
      </c>
      <c r="W42" s="162">
        <f>K42/D42</f>
        <v>1.0426031533042604E-2</v>
      </c>
      <c r="X42" s="162">
        <f>L42/D42</f>
        <v>6.8903052666890304E-3</v>
      </c>
      <c r="Y42" s="162">
        <f>M42/D42</f>
        <v>2.8849379402884936E-4</v>
      </c>
      <c r="Z42" s="162">
        <f>O42/D42</f>
        <v>2.8715196242871518E-3</v>
      </c>
      <c r="AA42" s="162">
        <f>P42/D42</f>
        <v>2.1200939282120094E-3</v>
      </c>
      <c r="AB42" s="162">
        <f>Q42/D42</f>
        <v>7.4471653807447167E-4</v>
      </c>
      <c r="AC42" s="162">
        <f>R42/D42</f>
        <v>6.7091580006709155E-6</v>
      </c>
      <c r="AD42" s="162">
        <f>F42/D42</f>
        <v>1.6048305937604829E-2</v>
      </c>
      <c r="AE42" s="202">
        <f t="shared" si="14"/>
        <v>29.702212746858169</v>
      </c>
      <c r="AF42" s="202">
        <f t="shared" si="15"/>
        <v>32.58132854578097</v>
      </c>
      <c r="AG42" s="79">
        <f>G42/D42</f>
        <v>2.8124790338812478E-2</v>
      </c>
      <c r="AI42" s="56"/>
      <c r="AJ42" s="56"/>
      <c r="AK42" s="56"/>
      <c r="AL42" s="56"/>
      <c r="AN42" s="56"/>
      <c r="AO42" s="56"/>
      <c r="AP42" s="56"/>
      <c r="AQ42" s="56"/>
      <c r="AR42" s="102"/>
      <c r="AS42" s="93">
        <v>1.327359443</v>
      </c>
      <c r="AT42" s="93">
        <f>H42/D42/9*7</f>
        <v>0.34532461888255245</v>
      </c>
    </row>
    <row r="43" spans="1:47" ht="15" hidden="1" customHeight="1" x14ac:dyDescent="0.3">
      <c r="A43" s="230" t="s">
        <v>109</v>
      </c>
      <c r="B43" s="14"/>
      <c r="C43" s="14"/>
      <c r="D43" s="15"/>
      <c r="E43" s="15"/>
      <c r="F43" s="15"/>
      <c r="G43" s="15"/>
      <c r="H43" s="16"/>
      <c r="I43" s="16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210"/>
      <c r="U43" s="210"/>
      <c r="V43" s="210"/>
      <c r="W43" s="210"/>
      <c r="X43" s="210"/>
      <c r="Y43" s="210"/>
      <c r="Z43" s="210"/>
      <c r="AA43" s="210"/>
      <c r="AB43" s="210"/>
      <c r="AC43" s="210"/>
      <c r="AD43" s="197"/>
      <c r="AE43" s="204"/>
      <c r="AF43" s="210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03"/>
      <c r="AS43" s="96"/>
      <c r="AT43" s="96"/>
    </row>
    <row r="44" spans="1:47" ht="15" hidden="1" customHeight="1" x14ac:dyDescent="0.3">
      <c r="A44" s="230" t="s">
        <v>109</v>
      </c>
      <c r="B44" s="129" t="s">
        <v>56</v>
      </c>
      <c r="C44" s="130" t="s">
        <v>161</v>
      </c>
      <c r="D44" s="131">
        <v>3883325</v>
      </c>
      <c r="E44" s="131">
        <v>415666</v>
      </c>
      <c r="F44" s="131">
        <v>518193</v>
      </c>
      <c r="G44" s="131">
        <v>915915</v>
      </c>
      <c r="H44" s="132">
        <v>13561741.4</v>
      </c>
      <c r="I44" s="132">
        <v>15498415.300000001</v>
      </c>
      <c r="J44" s="188">
        <v>714115</v>
      </c>
      <c r="K44" s="188">
        <v>451644</v>
      </c>
      <c r="L44" s="188">
        <v>233911</v>
      </c>
      <c r="M44" s="188">
        <v>7341</v>
      </c>
      <c r="N44" s="188">
        <v>373386</v>
      </c>
      <c r="O44" s="188">
        <v>817411</v>
      </c>
      <c r="P44" s="188">
        <v>726237</v>
      </c>
      <c r="Q44" s="188">
        <v>91015</v>
      </c>
      <c r="R44" s="188">
        <v>159</v>
      </c>
      <c r="S44" s="188">
        <v>289571</v>
      </c>
      <c r="T44" s="205">
        <f>H44/D44</f>
        <v>3.4923014169558306</v>
      </c>
      <c r="U44" s="205">
        <f>I44/D44</f>
        <v>3.9910167961733825</v>
      </c>
      <c r="V44" s="189">
        <f>J44/D44</f>
        <v>0.18389266929757361</v>
      </c>
      <c r="W44" s="189">
        <f>K44/D44</f>
        <v>0.11630342554383163</v>
      </c>
      <c r="X44" s="189">
        <f>L44/D44</f>
        <v>6.0234721533737198E-2</v>
      </c>
      <c r="Y44" s="189">
        <f>M44/D44</f>
        <v>1.8903903227260144E-3</v>
      </c>
      <c r="Z44" s="189">
        <f>O44/D44</f>
        <v>0.21049255470505301</v>
      </c>
      <c r="AA44" s="189">
        <f>P44/D44</f>
        <v>0.1870142210605602</v>
      </c>
      <c r="AB44" s="189">
        <f>Q44/D44</f>
        <v>2.3437389350620924E-2</v>
      </c>
      <c r="AC44" s="189">
        <f>R44/D44</f>
        <v>4.0944293871875259E-5</v>
      </c>
      <c r="AD44" s="193">
        <f>F44/D44</f>
        <v>0.13344054386382803</v>
      </c>
      <c r="AE44" s="205">
        <f t="shared" ref="AE44:AE46" si="16">H44/E44</f>
        <v>32.626535247049311</v>
      </c>
      <c r="AF44" s="205">
        <f t="shared" ref="AF44:AF46" si="17">I44/E44</f>
        <v>37.28574215836754</v>
      </c>
      <c r="AG44" s="134">
        <f>G44/D44</f>
        <v>0.2358584460481675</v>
      </c>
      <c r="AH44" s="135"/>
      <c r="AI44" s="136">
        <f>(T44-T46)*D44</f>
        <v>39913.99129269339</v>
      </c>
      <c r="AJ44" s="137">
        <f>(T44-T46)/T46</f>
        <v>2.9518193130457348E-3</v>
      </c>
      <c r="AK44" s="136">
        <f>(AE44-AE46)*E44</f>
        <v>56501.187552289564</v>
      </c>
      <c r="AL44" s="137">
        <f>(AE44-AE46)/AE46</f>
        <v>4.1836492104903632E-3</v>
      </c>
      <c r="AM44" s="135"/>
      <c r="AN44" s="136">
        <f>(U44-U46)*D44</f>
        <v>65183.019102350139</v>
      </c>
      <c r="AO44" s="137">
        <f>(U44-U46)/U46</f>
        <v>4.2235494105165418E-3</v>
      </c>
      <c r="AP44" s="136">
        <f>(AF44-AF46)*E44</f>
        <v>84114.931559563978</v>
      </c>
      <c r="AQ44" s="137">
        <f>(AF44-AF46)/AF46</f>
        <v>5.456941252538627E-3</v>
      </c>
      <c r="AR44" s="138">
        <f>AD44/AD46-1</f>
        <v>-2.3669618273201021E-3</v>
      </c>
      <c r="AS44" s="139">
        <v>40.045543530000003</v>
      </c>
      <c r="AT44" s="139">
        <f>H44/D44/9*7</f>
        <v>2.7162344354100907</v>
      </c>
      <c r="AU44" s="29"/>
    </row>
    <row r="45" spans="1:47" ht="14.4" hidden="1" x14ac:dyDescent="0.3">
      <c r="A45" s="230" t="s">
        <v>109</v>
      </c>
      <c r="B45" s="211"/>
      <c r="C45" s="212" t="s">
        <v>162</v>
      </c>
      <c r="D45" s="213">
        <v>3881063</v>
      </c>
      <c r="E45" s="213">
        <v>417044</v>
      </c>
      <c r="F45" s="213">
        <v>520500</v>
      </c>
      <c r="G45" s="213">
        <v>918152</v>
      </c>
      <c r="H45" s="214">
        <v>13600551.779999999</v>
      </c>
      <c r="I45" s="214">
        <v>15523478.73</v>
      </c>
      <c r="J45" s="213">
        <v>967268</v>
      </c>
      <c r="K45" s="213">
        <v>670945</v>
      </c>
      <c r="L45" s="213">
        <v>267400</v>
      </c>
      <c r="M45" s="213">
        <v>7732</v>
      </c>
      <c r="N45" s="213">
        <v>455662</v>
      </c>
      <c r="O45" s="213">
        <v>876540</v>
      </c>
      <c r="P45" s="213">
        <v>785054</v>
      </c>
      <c r="Q45" s="213">
        <v>91295</v>
      </c>
      <c r="R45" s="213">
        <v>191</v>
      </c>
      <c r="S45" s="213">
        <v>307874</v>
      </c>
      <c r="T45" s="215">
        <f>H45/D45</f>
        <v>3.5043367706218631</v>
      </c>
      <c r="U45" s="215">
        <f>I45/D45</f>
        <v>3.9998007581943402</v>
      </c>
      <c r="V45" s="216">
        <f>J45/D45</f>
        <v>0.24922759563552563</v>
      </c>
      <c r="W45" s="216">
        <f>K45/D45</f>
        <v>0.17287660622875742</v>
      </c>
      <c r="X45" s="216">
        <f>L45/D45</f>
        <v>6.889864967407125E-2</v>
      </c>
      <c r="Y45" s="216">
        <f>M45/D45</f>
        <v>1.9922376936421802E-3</v>
      </c>
      <c r="Z45" s="216">
        <f>O45/D45</f>
        <v>0.2258504950834346</v>
      </c>
      <c r="AA45" s="216">
        <f>P45/D45</f>
        <v>0.20227808721476565</v>
      </c>
      <c r="AB45" s="216">
        <f>Q45/D45</f>
        <v>2.3523194547473206E-2</v>
      </c>
      <c r="AC45" s="216">
        <f>R45/D45</f>
        <v>4.921332119576518E-5</v>
      </c>
      <c r="AD45" s="216">
        <f>F45/D45</f>
        <v>0.13411274179264804</v>
      </c>
      <c r="AE45" s="215">
        <f t="shared" si="16"/>
        <v>32.61179103403957</v>
      </c>
      <c r="AF45" s="215">
        <f t="shared" si="17"/>
        <v>37.222640129099091</v>
      </c>
      <c r="AG45" s="217">
        <f>G45/D45</f>
        <v>0.23657229990855599</v>
      </c>
      <c r="AH45" s="218"/>
      <c r="AI45" s="219">
        <f>(T45-T46)*D45</f>
        <v>86600.707576288434</v>
      </c>
      <c r="AJ45" s="220">
        <f>(T45-T46)/T46</f>
        <v>6.4082448657820021E-3</v>
      </c>
      <c r="AK45" s="219">
        <f>(AE45-AE46)*E45</f>
        <v>50539.512554398789</v>
      </c>
      <c r="AL45" s="220">
        <f>(AE45-AE46)/AE46</f>
        <v>3.7298499482411409E-3</v>
      </c>
      <c r="AM45" s="218"/>
      <c r="AN45" s="219">
        <f>(U45-U46)*D45</f>
        <v>99236.160604578617</v>
      </c>
      <c r="AO45" s="220">
        <f>(U45-U46)/U46</f>
        <v>6.4337785248192144E-3</v>
      </c>
      <c r="AP45" s="219">
        <f>(AF45-AF46)*E45</f>
        <v>58077.463464191074</v>
      </c>
      <c r="AQ45" s="220">
        <f>(AF45-AF46)/AF46</f>
        <v>3.7553156535200722E-3</v>
      </c>
      <c r="AR45" s="221">
        <f>AD45/AD46-1</f>
        <v>2.6585487301489241E-3</v>
      </c>
      <c r="AS45" s="222">
        <v>40.037951560000003</v>
      </c>
      <c r="AT45" s="222">
        <f>H45/D45/9*7</f>
        <v>2.7255952660392269</v>
      </c>
      <c r="AU45" s="29"/>
    </row>
    <row r="46" spans="1:47" ht="15" hidden="1" customHeight="1" x14ac:dyDescent="0.3">
      <c r="A46" s="230" t="s">
        <v>109</v>
      </c>
      <c r="B46" s="86"/>
      <c r="C46" s="28" t="s">
        <v>17</v>
      </c>
      <c r="D46" s="30">
        <v>862339</v>
      </c>
      <c r="E46" s="30">
        <v>92417</v>
      </c>
      <c r="F46" s="30">
        <v>115344</v>
      </c>
      <c r="G46" s="30">
        <v>203876</v>
      </c>
      <c r="H46" s="31">
        <v>3002684.33</v>
      </c>
      <c r="I46" s="31">
        <v>3427134.76</v>
      </c>
      <c r="J46" s="30">
        <v>185293</v>
      </c>
      <c r="K46" s="30">
        <v>123675</v>
      </c>
      <c r="L46" s="30">
        <v>55180</v>
      </c>
      <c r="M46" s="30">
        <v>1695</v>
      </c>
      <c r="N46" s="30">
        <v>91408</v>
      </c>
      <c r="O46" s="30">
        <v>187210</v>
      </c>
      <c r="P46" s="30">
        <v>166853</v>
      </c>
      <c r="Q46" s="30">
        <v>20316</v>
      </c>
      <c r="R46" s="30">
        <v>41</v>
      </c>
      <c r="S46" s="30">
        <v>65956</v>
      </c>
      <c r="T46" s="206">
        <f>H46/D46</f>
        <v>3.4820231138798086</v>
      </c>
      <c r="U46" s="206">
        <f>I46/D46</f>
        <v>3.9742314333458184</v>
      </c>
      <c r="V46" s="190">
        <f>J46/D46</f>
        <v>0.21487257331513476</v>
      </c>
      <c r="W46" s="190">
        <f>K46/D46</f>
        <v>0.14341807572196086</v>
      </c>
      <c r="X46" s="190">
        <f>L46/D46</f>
        <v>6.3988756162019808E-2</v>
      </c>
      <c r="Y46" s="190">
        <f>M46/D46</f>
        <v>1.9655843003737509E-3</v>
      </c>
      <c r="Z46" s="190">
        <f>O46/D46</f>
        <v>0.21709559697520348</v>
      </c>
      <c r="AA46" s="190">
        <f>P46/D46</f>
        <v>0.19348887154587696</v>
      </c>
      <c r="AB46" s="190">
        <f>Q46/D46</f>
        <v>2.3559180322355825E-2</v>
      </c>
      <c r="AC46" s="190">
        <f>R46/D46</f>
        <v>4.7545106970692503E-5</v>
      </c>
      <c r="AD46" s="194">
        <f>F46/D46</f>
        <v>0.13375714191286722</v>
      </c>
      <c r="AE46" s="206">
        <f t="shared" si="16"/>
        <v>32.490605949121914</v>
      </c>
      <c r="AF46" s="206">
        <f t="shared" si="17"/>
        <v>37.083380330458681</v>
      </c>
      <c r="AG46" s="123">
        <f>G46/D46</f>
        <v>0.23642210314041229</v>
      </c>
      <c r="AH46" s="124"/>
      <c r="AI46" s="125"/>
      <c r="AJ46" s="125"/>
      <c r="AK46" s="125"/>
      <c r="AL46" s="125"/>
      <c r="AM46" s="124"/>
      <c r="AN46" s="125"/>
      <c r="AO46" s="125"/>
      <c r="AP46" s="125"/>
      <c r="AQ46" s="125"/>
      <c r="AR46" s="126"/>
      <c r="AS46" s="97">
        <v>40.027764419999997</v>
      </c>
      <c r="AT46" s="97">
        <f>H46/D46/9*7</f>
        <v>2.7082401996842957</v>
      </c>
      <c r="AU46" s="29"/>
    </row>
    <row r="47" spans="1:47" ht="15" hidden="1" customHeight="1" x14ac:dyDescent="0.3">
      <c r="A47" s="230" t="s">
        <v>109</v>
      </c>
      <c r="B47" s="18"/>
      <c r="C47" s="18"/>
      <c r="D47" s="19"/>
      <c r="E47" s="19"/>
      <c r="F47" s="19"/>
      <c r="G47" s="19"/>
      <c r="H47" s="18"/>
      <c r="I47" s="18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04"/>
      <c r="AS47" s="98"/>
      <c r="AT47" s="98"/>
    </row>
    <row r="48" spans="1:47" ht="15" hidden="1" customHeight="1" x14ac:dyDescent="0.3">
      <c r="A48" s="230" t="s">
        <v>109</v>
      </c>
      <c r="B48" s="87" t="s">
        <v>56</v>
      </c>
      <c r="C48" s="1"/>
      <c r="D48" s="2">
        <f>SUM(D44)</f>
        <v>3883325</v>
      </c>
      <c r="E48" s="2">
        <f>SUM(E44)</f>
        <v>415666</v>
      </c>
      <c r="F48" s="2"/>
      <c r="G48" s="2"/>
      <c r="H48" s="3"/>
      <c r="I48" s="3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207"/>
      <c r="U48" s="207"/>
      <c r="V48" s="207"/>
      <c r="W48" s="207"/>
      <c r="X48" s="207"/>
      <c r="Y48" s="207"/>
      <c r="Z48" s="207"/>
      <c r="AA48" s="207"/>
      <c r="AB48" s="207"/>
      <c r="AC48" s="207"/>
      <c r="AD48" s="209"/>
      <c r="AE48" s="208"/>
      <c r="AF48" s="207"/>
      <c r="AG48" s="32"/>
      <c r="AH48" s="38"/>
      <c r="AI48" s="3">
        <f>SUMIF(AI28:AI42,"&lt;&gt;#DIV/0!")</f>
        <v>137675.63728186901</v>
      </c>
      <c r="AJ48" s="32"/>
      <c r="AK48" s="3">
        <f>SUMIF(AK28:AK42,"&lt;&gt;#DIV/0!")</f>
        <v>112049.75943710799</v>
      </c>
      <c r="AL48" s="1"/>
      <c r="AM48" s="1"/>
      <c r="AN48" s="3">
        <f>SUMIF(AN28:AN42, "&lt;&gt;#DIV/0!")</f>
        <v>177209.83535176478</v>
      </c>
      <c r="AO48" s="1"/>
      <c r="AP48" s="3">
        <f>SUMIF(AP28:AP42, "&lt;&gt;#DIV/0!")</f>
        <v>151133.81166920686</v>
      </c>
      <c r="AQ48" s="1"/>
      <c r="AR48" s="105"/>
      <c r="AS48" s="99"/>
      <c r="AT48" s="99"/>
      <c r="AU48" s="11"/>
    </row>
    <row r="49" spans="1:48" ht="15" hidden="1" customHeight="1" x14ac:dyDescent="0.3">
      <c r="A49" s="230" t="s">
        <v>109</v>
      </c>
      <c r="AR49" s="9"/>
      <c r="AS49" s="98"/>
      <c r="AT49" s="98"/>
    </row>
    <row r="50" spans="1:48" ht="15" hidden="1" customHeight="1" x14ac:dyDescent="0.3">
      <c r="A50" s="230" t="s">
        <v>109</v>
      </c>
      <c r="AR50" s="9"/>
      <c r="AS50" s="100"/>
      <c r="AT50" s="100"/>
    </row>
    <row r="51" spans="1:48" ht="15" hidden="1" customHeight="1" x14ac:dyDescent="0.3">
      <c r="A51" s="230" t="s">
        <v>165</v>
      </c>
      <c r="B51" s="62" t="s">
        <v>60</v>
      </c>
      <c r="C51" s="20" t="s">
        <v>121</v>
      </c>
      <c r="D51" s="54"/>
      <c r="E51" s="54"/>
      <c r="F51" s="54"/>
      <c r="G51" s="54"/>
      <c r="H51" s="67"/>
      <c r="I51" s="66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66"/>
      <c r="AI51" s="253" t="s">
        <v>62</v>
      </c>
      <c r="AJ51" s="254"/>
      <c r="AK51" s="254"/>
      <c r="AL51" s="254"/>
      <c r="AM51" s="254"/>
      <c r="AN51" s="254"/>
      <c r="AO51" s="255"/>
      <c r="AP51" s="63"/>
      <c r="AQ51" s="63"/>
      <c r="AS51" s="91"/>
      <c r="AT51" s="91"/>
    </row>
    <row r="52" spans="1:48" ht="57.6" hidden="1" x14ac:dyDescent="0.3">
      <c r="A52" s="230" t="s">
        <v>165</v>
      </c>
      <c r="B52" s="64" t="s">
        <v>165</v>
      </c>
      <c r="C52" s="64" t="s">
        <v>63</v>
      </c>
      <c r="D52" s="58" t="s">
        <v>64</v>
      </c>
      <c r="E52" s="58" t="s">
        <v>122</v>
      </c>
      <c r="F52" s="58" t="s">
        <v>123</v>
      </c>
      <c r="G52" s="58" t="s">
        <v>124</v>
      </c>
      <c r="H52" s="57" t="s">
        <v>125</v>
      </c>
      <c r="I52" s="57" t="s">
        <v>126</v>
      </c>
      <c r="J52" s="58" t="s">
        <v>127</v>
      </c>
      <c r="K52" s="58" t="s">
        <v>128</v>
      </c>
      <c r="L52" s="58" t="s">
        <v>129</v>
      </c>
      <c r="M52" s="58" t="s">
        <v>130</v>
      </c>
      <c r="N52" s="58" t="s">
        <v>131</v>
      </c>
      <c r="O52" s="58" t="s">
        <v>132</v>
      </c>
      <c r="P52" s="58" t="s">
        <v>133</v>
      </c>
      <c r="Q52" s="58" t="s">
        <v>134</v>
      </c>
      <c r="R52" s="58" t="s">
        <v>135</v>
      </c>
      <c r="S52" s="58" t="s">
        <v>136</v>
      </c>
      <c r="T52" s="58" t="s">
        <v>137</v>
      </c>
      <c r="U52" s="58" t="s">
        <v>138</v>
      </c>
      <c r="V52" s="58" t="s">
        <v>139</v>
      </c>
      <c r="W52" s="58" t="s">
        <v>140</v>
      </c>
      <c r="X52" s="58" t="s">
        <v>141</v>
      </c>
      <c r="Y52" s="58" t="s">
        <v>142</v>
      </c>
      <c r="Z52" s="58" t="s">
        <v>143</v>
      </c>
      <c r="AA52" s="58" t="s">
        <v>144</v>
      </c>
      <c r="AB52" s="58" t="s">
        <v>145</v>
      </c>
      <c r="AC52" s="58" t="s">
        <v>146</v>
      </c>
      <c r="AD52" s="58" t="s">
        <v>147</v>
      </c>
      <c r="AE52" s="58" t="s">
        <v>148</v>
      </c>
      <c r="AF52" s="58" t="s">
        <v>149</v>
      </c>
      <c r="AG52" s="58" t="s">
        <v>150</v>
      </c>
      <c r="AH52" s="12"/>
      <c r="AI52" s="58" t="s">
        <v>151</v>
      </c>
      <c r="AJ52" s="58" t="s">
        <v>152</v>
      </c>
      <c r="AK52" s="58" t="s">
        <v>153</v>
      </c>
      <c r="AL52" s="58" t="s">
        <v>154</v>
      </c>
      <c r="AM52" s="144"/>
      <c r="AN52" s="58" t="s">
        <v>155</v>
      </c>
      <c r="AO52" s="58" t="s">
        <v>156</v>
      </c>
      <c r="AP52" s="58" t="s">
        <v>157</v>
      </c>
      <c r="AQ52" s="58" t="s">
        <v>158</v>
      </c>
      <c r="AR52" s="58" t="s">
        <v>159</v>
      </c>
      <c r="AS52" s="145" t="s">
        <v>103</v>
      </c>
      <c r="AT52" s="145" t="s">
        <v>160</v>
      </c>
      <c r="AU52" s="6"/>
    </row>
    <row r="53" spans="1:48" ht="15" hidden="1" customHeight="1" x14ac:dyDescent="0.3">
      <c r="A53" s="230" t="s">
        <v>165</v>
      </c>
      <c r="B53" s="106" t="s">
        <v>166</v>
      </c>
      <c r="C53" s="55" t="s">
        <v>161</v>
      </c>
      <c r="D53" s="68">
        <v>888331</v>
      </c>
      <c r="E53" s="68">
        <v>22170</v>
      </c>
      <c r="F53" s="68">
        <v>23563</v>
      </c>
      <c r="G53" s="68">
        <v>35914</v>
      </c>
      <c r="H53" s="69">
        <v>541864.00970000005</v>
      </c>
      <c r="I53" s="69">
        <v>582579.94999999995</v>
      </c>
      <c r="J53" s="146">
        <v>62754</v>
      </c>
      <c r="K53" s="146">
        <v>38249</v>
      </c>
      <c r="L53" s="146">
        <v>22326</v>
      </c>
      <c r="M53" s="146">
        <v>864</v>
      </c>
      <c r="N53" s="146">
        <v>35637</v>
      </c>
      <c r="O53" s="146">
        <v>42010</v>
      </c>
      <c r="P53" s="146">
        <v>34818</v>
      </c>
      <c r="Q53" s="146">
        <v>7186</v>
      </c>
      <c r="R53" s="146">
        <v>6</v>
      </c>
      <c r="S53" s="146">
        <v>21530</v>
      </c>
      <c r="T53" s="200">
        <f>H53/D53</f>
        <v>0.60997984951555229</v>
      </c>
      <c r="U53" s="200">
        <f>I53/D53</f>
        <v>0.65581404904253027</v>
      </c>
      <c r="V53" s="149">
        <f>J53/D53</f>
        <v>7.0642587053699579E-2</v>
      </c>
      <c r="W53" s="149">
        <f>K53/D53</f>
        <v>4.3057148742979813E-2</v>
      </c>
      <c r="X53" s="149">
        <f>L53/D53</f>
        <v>2.513252380025013E-2</v>
      </c>
      <c r="Y53" s="149">
        <f>M53/D53</f>
        <v>9.7261043462403094E-4</v>
      </c>
      <c r="Z53" s="149">
        <f>O53/D53</f>
        <v>4.7290930970550392E-2</v>
      </c>
      <c r="AA53" s="149">
        <f>P53/D53</f>
        <v>3.9194849667522576E-2</v>
      </c>
      <c r="AB53" s="149">
        <f>Q53/D53</f>
        <v>8.0893270638984788E-3</v>
      </c>
      <c r="AC53" s="149">
        <f>R53/D53</f>
        <v>6.7542391293335476E-6</v>
      </c>
      <c r="AD53" s="149">
        <f>F53/D53</f>
        <v>2.6525022767414398E-2</v>
      </c>
      <c r="AE53" s="200">
        <f>H53/E53</f>
        <v>24.441317532701852</v>
      </c>
      <c r="AF53" s="200">
        <f>I53/E53</f>
        <v>26.277850699142984</v>
      </c>
      <c r="AG53" s="71">
        <f>G53/D53</f>
        <v>4.0428624015147505E-2</v>
      </c>
      <c r="AH53" s="127"/>
      <c r="AI53" s="72">
        <f>(T53-T55)*D53</f>
        <v>7986.403186911356</v>
      </c>
      <c r="AJ53" s="73">
        <f>(T53-T55)/T55</f>
        <v>1.4959239888469754E-2</v>
      </c>
      <c r="AK53" s="72">
        <f>(AE53-AE55)*E53</f>
        <v>4748.2304984069324</v>
      </c>
      <c r="AL53" s="73">
        <f>(AE53-AE55)/AE55</f>
        <v>8.8402364672008679E-3</v>
      </c>
      <c r="AM53" s="128"/>
      <c r="AN53" s="74">
        <f>(U53-U55)*D53</f>
        <v>9603.2593704652882</v>
      </c>
      <c r="AO53" s="75">
        <f>(U53-U55)/U55</f>
        <v>1.6760296758170215E-2</v>
      </c>
      <c r="AP53" s="74">
        <f>(AF53-AF55)*E53</f>
        <v>6127.9357230391552</v>
      </c>
      <c r="AQ53" s="75">
        <f>(AF53-AF55)/AF55</f>
        <v>1.0630435094802082E-2</v>
      </c>
      <c r="AR53" s="101">
        <f>AD53/AD55-1</f>
        <v>9.2906677383930436E-3</v>
      </c>
      <c r="AS53" s="92">
        <v>17.410103889999998</v>
      </c>
      <c r="AT53" s="94">
        <f>H53/D53/9*7</f>
        <v>0.47442877184542953</v>
      </c>
      <c r="AU53" s="18"/>
      <c r="AV53" s="18"/>
    </row>
    <row r="54" spans="1:48" ht="15" hidden="1" customHeight="1" x14ac:dyDescent="0.3">
      <c r="A54" s="230" t="s">
        <v>165</v>
      </c>
      <c r="B54" s="59"/>
      <c r="C54" s="60" t="s">
        <v>162</v>
      </c>
      <c r="D54" s="82">
        <v>888641</v>
      </c>
      <c r="E54" s="82">
        <v>22348</v>
      </c>
      <c r="F54" s="82">
        <v>23732</v>
      </c>
      <c r="G54" s="82">
        <v>35909</v>
      </c>
      <c r="H54" s="83">
        <v>539279.79009999998</v>
      </c>
      <c r="I54" s="83">
        <v>579206.1</v>
      </c>
      <c r="J54" s="146">
        <v>93742</v>
      </c>
      <c r="K54" s="146">
        <v>64429</v>
      </c>
      <c r="L54" s="146">
        <v>27164</v>
      </c>
      <c r="M54" s="146">
        <v>873</v>
      </c>
      <c r="N54" s="146">
        <v>51422</v>
      </c>
      <c r="O54" s="146">
        <v>43842</v>
      </c>
      <c r="P54" s="146">
        <v>36674</v>
      </c>
      <c r="Q54" s="146">
        <v>7157</v>
      </c>
      <c r="R54" s="146">
        <v>11</v>
      </c>
      <c r="S54" s="146">
        <v>22454</v>
      </c>
      <c r="T54" s="200">
        <f>H54/D54</f>
        <v>0.60685900166658979</v>
      </c>
      <c r="U54" s="201">
        <f>I54/D54</f>
        <v>0.65178863005420629</v>
      </c>
      <c r="V54" s="149">
        <f>J54/D54</f>
        <v>0.10548916829180738</v>
      </c>
      <c r="W54" s="149">
        <f>K54/D54</f>
        <v>7.2502844230684829E-2</v>
      </c>
      <c r="X54" s="149">
        <f>L54/D54</f>
        <v>3.0568024657876464E-2</v>
      </c>
      <c r="Y54" s="149">
        <f>M54/D54</f>
        <v>9.8239896651178596E-4</v>
      </c>
      <c r="Z54" s="149">
        <f>O54/D54</f>
        <v>4.9336008579392576E-2</v>
      </c>
      <c r="AA54" s="149">
        <f>P54/D54</f>
        <v>4.1269759104070144E-2</v>
      </c>
      <c r="AB54" s="149">
        <f>Q54/D54</f>
        <v>8.0538710232816169E-3</v>
      </c>
      <c r="AC54" s="149">
        <f>R54/D54</f>
        <v>1.2378452040812882E-5</v>
      </c>
      <c r="AD54" s="192">
        <f>F54/D54</f>
        <v>2.6705947621142846E-2</v>
      </c>
      <c r="AE54" s="201">
        <f t="shared" ref="AE54:AE55" si="18">H54/E54</f>
        <v>24.131009043314837</v>
      </c>
      <c r="AF54" s="201">
        <f t="shared" ref="AF54:AF55" si="19">I54/E54</f>
        <v>25.917580991587613</v>
      </c>
      <c r="AG54" s="81">
        <f>G54/D54</f>
        <v>4.0408894030322703E-2</v>
      </c>
      <c r="AH54" s="39"/>
      <c r="AI54" s="72">
        <f>(T54-T55)*D54</f>
        <v>5215.8768408683736</v>
      </c>
      <c r="AJ54" s="73">
        <f>(T54-T55)/T55</f>
        <v>9.7663907097531085E-3</v>
      </c>
      <c r="AK54" s="72">
        <f>(AE54-AE55)*E54</f>
        <v>-2148.420707271262</v>
      </c>
      <c r="AL54" s="73">
        <f>(AE54-AE55)/AE55</f>
        <v>-3.9680619967473792E-3</v>
      </c>
      <c r="AM54" s="26"/>
      <c r="AN54" s="74">
        <f>(U54-U55)*D54</f>
        <v>6029.458255289549</v>
      </c>
      <c r="AO54" s="75">
        <f>(U54-U55)/U55</f>
        <v>1.0519371893691081E-2</v>
      </c>
      <c r="AP54" s="74">
        <f>(AF54-AF55)*E54</f>
        <v>-1874.171315359526</v>
      </c>
      <c r="AQ54" s="75">
        <f>(AF54-AF55)/AF55</f>
        <v>-3.2253225722447387E-3</v>
      </c>
      <c r="AR54" s="101">
        <f>AD54/AD55-1</f>
        <v>1.6174950855932346E-2</v>
      </c>
      <c r="AS54" s="94">
        <v>17.403868760000002</v>
      </c>
      <c r="AT54" s="94">
        <f>H54/D54/9*7</f>
        <v>0.47200144574068092</v>
      </c>
    </row>
    <row r="55" spans="1:48" ht="15" hidden="1" customHeight="1" x14ac:dyDescent="0.3">
      <c r="A55" s="230" t="s">
        <v>165</v>
      </c>
      <c r="B55" s="107"/>
      <c r="C55" s="56" t="s">
        <v>17</v>
      </c>
      <c r="D55" s="76">
        <v>197368</v>
      </c>
      <c r="E55" s="76">
        <v>4896</v>
      </c>
      <c r="F55" s="76">
        <v>5187</v>
      </c>
      <c r="G55" s="76">
        <v>8054</v>
      </c>
      <c r="H55" s="77">
        <v>118616.0963</v>
      </c>
      <c r="I55" s="77">
        <v>127303.07</v>
      </c>
      <c r="J55" s="159">
        <v>17018</v>
      </c>
      <c r="K55" s="159">
        <v>11222</v>
      </c>
      <c r="L55" s="159">
        <v>5285</v>
      </c>
      <c r="M55" s="159">
        <v>184</v>
      </c>
      <c r="N55" s="159">
        <v>9571</v>
      </c>
      <c r="O55" s="159">
        <v>9785</v>
      </c>
      <c r="P55" s="159">
        <v>8182</v>
      </c>
      <c r="Q55" s="159">
        <v>1596</v>
      </c>
      <c r="R55" s="159">
        <v>7</v>
      </c>
      <c r="S55" s="159">
        <v>4920</v>
      </c>
      <c r="T55" s="202">
        <f>H55/D55</f>
        <v>0.60098950336427381</v>
      </c>
      <c r="U55" s="202">
        <f>I55/D55</f>
        <v>0.64500359734100765</v>
      </c>
      <c r="V55" s="162">
        <f>J55/D55</f>
        <v>8.6224717279396859E-2</v>
      </c>
      <c r="W55" s="162">
        <f>K55/D55</f>
        <v>5.6858254630943211E-2</v>
      </c>
      <c r="X55" s="162">
        <f>L55/D55</f>
        <v>2.6777390458432977E-2</v>
      </c>
      <c r="Y55" s="162">
        <f>M55/D55</f>
        <v>9.3226865550646507E-4</v>
      </c>
      <c r="Z55" s="162">
        <f>O55/D55</f>
        <v>4.9577439098536742E-2</v>
      </c>
      <c r="AA55" s="162">
        <f>P55/D55</f>
        <v>4.1455555105184227E-2</v>
      </c>
      <c r="AB55" s="162">
        <f>Q55/D55</f>
        <v>8.0864172510234696E-3</v>
      </c>
      <c r="AC55" s="162">
        <f>R55/D55</f>
        <v>3.5466742329050303E-5</v>
      </c>
      <c r="AD55" s="162">
        <f>F55/D55</f>
        <v>2.6280856065826273E-2</v>
      </c>
      <c r="AE55" s="202">
        <f t="shared" si="18"/>
        <v>24.227143852124183</v>
      </c>
      <c r="AF55" s="202">
        <f t="shared" si="19"/>
        <v>26.001444035947713</v>
      </c>
      <c r="AG55" s="79">
        <f>G55/D55</f>
        <v>4.0807020388310161E-2</v>
      </c>
      <c r="AH55" s="8"/>
      <c r="AI55" s="56"/>
      <c r="AJ55" s="56"/>
      <c r="AK55" s="56"/>
      <c r="AL55" s="56"/>
      <c r="AN55" s="56"/>
      <c r="AO55" s="56"/>
      <c r="AP55" s="56"/>
      <c r="AQ55" s="56"/>
      <c r="AR55" s="102"/>
      <c r="AS55" s="93">
        <v>17.398501249999999</v>
      </c>
      <c r="AT55" s="93">
        <f>H55/D55/9*7</f>
        <v>0.46743628039443519</v>
      </c>
    </row>
    <row r="56" spans="1:48" ht="15" hidden="1" customHeight="1" x14ac:dyDescent="0.3">
      <c r="A56" s="230" t="s">
        <v>165</v>
      </c>
      <c r="B56" s="65"/>
      <c r="D56" s="9"/>
      <c r="E56" s="9"/>
      <c r="F56" s="9"/>
      <c r="G56" s="9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V56" s="141"/>
      <c r="W56" s="141"/>
      <c r="X56" s="141"/>
      <c r="Y56" s="141"/>
      <c r="Z56" s="141"/>
      <c r="AA56" s="141"/>
      <c r="AB56" s="141"/>
      <c r="AC56" s="141"/>
      <c r="AD56" s="196"/>
      <c r="AE56" s="203"/>
      <c r="AG56" s="85"/>
      <c r="AR56" s="9"/>
      <c r="AS56" s="95"/>
      <c r="AT56" s="95"/>
    </row>
    <row r="57" spans="1:48" ht="15" hidden="1" customHeight="1" x14ac:dyDescent="0.3">
      <c r="A57" s="230" t="s">
        <v>165</v>
      </c>
      <c r="B57" s="107" t="s">
        <v>167</v>
      </c>
      <c r="C57" s="60" t="s">
        <v>161</v>
      </c>
      <c r="D57" s="82">
        <v>890094</v>
      </c>
      <c r="E57" s="82">
        <v>22305</v>
      </c>
      <c r="F57" s="82">
        <v>23726</v>
      </c>
      <c r="G57" s="82">
        <v>35871</v>
      </c>
      <c r="H57" s="83">
        <v>534900.21050000004</v>
      </c>
      <c r="I57" s="83">
        <v>571376.74</v>
      </c>
      <c r="J57" s="146">
        <v>60931</v>
      </c>
      <c r="K57" s="146">
        <v>37871</v>
      </c>
      <c r="L57" s="146">
        <v>20940</v>
      </c>
      <c r="M57" s="146">
        <v>805</v>
      </c>
      <c r="N57" s="146">
        <v>35425</v>
      </c>
      <c r="O57" s="146">
        <v>41667</v>
      </c>
      <c r="P57" s="146">
        <v>34651</v>
      </c>
      <c r="Q57" s="146">
        <v>7003</v>
      </c>
      <c r="R57" s="146">
        <v>13</v>
      </c>
      <c r="S57" s="146">
        <v>21241</v>
      </c>
      <c r="T57" s="201">
        <f>H57/D57</f>
        <v>0.60094800155938588</v>
      </c>
      <c r="U57" s="201">
        <f>I57/D57</f>
        <v>0.64192853788476267</v>
      </c>
      <c r="V57" s="149">
        <f>J57/D57</f>
        <v>6.8454567719813869E-2</v>
      </c>
      <c r="W57" s="149">
        <f>K57/D57</f>
        <v>4.2547191644927387E-2</v>
      </c>
      <c r="X57" s="149">
        <f>L57/D57</f>
        <v>2.352560516080324E-2</v>
      </c>
      <c r="Y57" s="149">
        <f>M57/D57</f>
        <v>9.0439886124386859E-4</v>
      </c>
      <c r="Z57" s="149">
        <f>O57/D57</f>
        <v>4.6811909753351894E-2</v>
      </c>
      <c r="AA57" s="149">
        <f>P57/D57</f>
        <v>3.8929596199951913E-2</v>
      </c>
      <c r="AB57" s="149">
        <f>Q57/D57</f>
        <v>7.8677083543985237E-3</v>
      </c>
      <c r="AC57" s="149">
        <f>R57/D57</f>
        <v>1.4605199001453779E-5</v>
      </c>
      <c r="AD57" s="192">
        <f>F57/D57</f>
        <v>2.6655611654499412E-2</v>
      </c>
      <c r="AE57" s="201">
        <f t="shared" ref="AE57:AE59" si="20">H57/E57</f>
        <v>23.981179578569829</v>
      </c>
      <c r="AF57" s="201">
        <f t="shared" ref="AF57:AF59" si="21">I57/E57</f>
        <v>25.616531719345438</v>
      </c>
      <c r="AG57" s="81">
        <f>G57/D57</f>
        <v>4.030023795239604E-2</v>
      </c>
      <c r="AH57" s="39"/>
      <c r="AI57" s="72">
        <f>(T57-T59)*D57</f>
        <v>-10893.707141472138</v>
      </c>
      <c r="AJ57" s="73">
        <f>(T57-T59)/T59</f>
        <v>-1.9959378053436151E-2</v>
      </c>
      <c r="AK57" s="72">
        <f>(AE57-AE59)*E57</f>
        <v>-7962.7925008027969</v>
      </c>
      <c r="AL57" s="73">
        <f>(AE57-AE59)/AE59</f>
        <v>-1.4668143632530842E-2</v>
      </c>
      <c r="AM57" s="26"/>
      <c r="AN57" s="74">
        <f>(U57-U59)*D57</f>
        <v>-15364.868606062528</v>
      </c>
      <c r="AO57" s="75">
        <f>(U57-U59)/U59</f>
        <v>-2.6186771793064497E-2</v>
      </c>
      <c r="AP57" s="74">
        <f>(AF57-AF59)*E57</f>
        <v>-12214.064767161757</v>
      </c>
      <c r="AQ57" s="75">
        <f>(AF57-AF59)/AF59</f>
        <v>-2.0929159039842764E-2</v>
      </c>
      <c r="AR57" s="101">
        <f>AD57/AD59-1</f>
        <v>-4.3570155300296509E-3</v>
      </c>
      <c r="AS57" s="94">
        <v>17.45156596</v>
      </c>
      <c r="AT57" s="94">
        <f>H57/D57/9*7</f>
        <v>0.46740400121285564</v>
      </c>
    </row>
    <row r="58" spans="1:48" ht="15" hidden="1" customHeight="1" x14ac:dyDescent="0.3">
      <c r="A58" s="230" t="s">
        <v>165</v>
      </c>
      <c r="B58" s="59"/>
      <c r="C58" s="60" t="s">
        <v>162</v>
      </c>
      <c r="D58" s="82">
        <v>888423</v>
      </c>
      <c r="E58" s="82">
        <v>21880</v>
      </c>
      <c r="F58" s="82">
        <v>23198</v>
      </c>
      <c r="G58" s="82">
        <v>35099</v>
      </c>
      <c r="H58" s="83">
        <v>531058.35069999995</v>
      </c>
      <c r="I58" s="83">
        <v>568319.68999999994</v>
      </c>
      <c r="J58" s="146">
        <v>66729</v>
      </c>
      <c r="K58" s="146">
        <v>37872</v>
      </c>
      <c r="L58" s="146">
        <v>26605</v>
      </c>
      <c r="M58" s="146">
        <v>864</v>
      </c>
      <c r="N58" s="146">
        <v>36105</v>
      </c>
      <c r="O58" s="146">
        <v>43940</v>
      </c>
      <c r="P58" s="146">
        <v>36643</v>
      </c>
      <c r="Q58" s="146">
        <v>7287</v>
      </c>
      <c r="R58" s="146">
        <v>10</v>
      </c>
      <c r="S58" s="146">
        <v>22108</v>
      </c>
      <c r="T58" s="200">
        <f>H58/D58</f>
        <v>0.59775394232251977</v>
      </c>
      <c r="U58" s="201">
        <f>I58/D58</f>
        <v>0.63969493135589683</v>
      </c>
      <c r="V58" s="149">
        <f>J58/D58</f>
        <v>7.5109491762369945E-2</v>
      </c>
      <c r="W58" s="149">
        <f>K58/D58</f>
        <v>4.2628342580054775E-2</v>
      </c>
      <c r="X58" s="149">
        <f>L58/D58</f>
        <v>2.9946320615292489E-2</v>
      </c>
      <c r="Y58" s="149">
        <f>M58/D58</f>
        <v>9.7250971665524197E-4</v>
      </c>
      <c r="Z58" s="149">
        <f>O58/D58</f>
        <v>4.9458422395638114E-2</v>
      </c>
      <c r="AA58" s="149">
        <f>P58/D58</f>
        <v>4.1244992531710684E-2</v>
      </c>
      <c r="AB58" s="149">
        <f>Q58/D58</f>
        <v>8.2021739644291061E-3</v>
      </c>
      <c r="AC58" s="149">
        <f>R58/D58</f>
        <v>1.1255899498324559E-5</v>
      </c>
      <c r="AD58" s="192">
        <f>F58/D58</f>
        <v>2.6111435656213312E-2</v>
      </c>
      <c r="AE58" s="201">
        <f t="shared" si="20"/>
        <v>24.271405425045703</v>
      </c>
      <c r="AF58" s="201">
        <f t="shared" si="21"/>
        <v>25.974391681901277</v>
      </c>
      <c r="AG58" s="81">
        <f>G58/D58</f>
        <v>3.950708164916937E-2</v>
      </c>
      <c r="AH58" s="39"/>
      <c r="AI58" s="72">
        <f>(T58-T59)*D58</f>
        <v>-13710.931749707142</v>
      </c>
      <c r="AJ58" s="73">
        <f>(T58-T59)/T59</f>
        <v>-2.5168327568052502E-2</v>
      </c>
      <c r="AK58" s="72">
        <f>(AE58-AE59)*E58</f>
        <v>-1460.9277423925798</v>
      </c>
      <c r="AL58" s="73">
        <f>(AE58-AE59)/AE59</f>
        <v>-2.7434269547306567E-3</v>
      </c>
      <c r="AM58" s="26"/>
      <c r="AN58" s="74">
        <f>(U58-U59)*D58</f>
        <v>-17320.411093394519</v>
      </c>
      <c r="AO58" s="75">
        <f>(U58-U59)/U59</f>
        <v>-2.9575179467828758E-2</v>
      </c>
      <c r="AP58" s="74">
        <f>(AF58-AF59)*E58</f>
        <v>-4151.361706142141</v>
      </c>
      <c r="AQ58" s="75">
        <f>(AF58-AF59)/AF59</f>
        <v>-7.2516535006788372E-3</v>
      </c>
      <c r="AR58" s="101">
        <f>AD58/AD59-1</f>
        <v>-2.4683130047047142E-2</v>
      </c>
      <c r="AS58" s="94">
        <v>17.414591819999998</v>
      </c>
      <c r="AT58" s="94">
        <f>H58/D58/9*7</f>
        <v>0.46491973291751543</v>
      </c>
    </row>
    <row r="59" spans="1:48" ht="15" hidden="1" customHeight="1" x14ac:dyDescent="0.3">
      <c r="A59" s="230" t="s">
        <v>165</v>
      </c>
      <c r="B59" s="107"/>
      <c r="C59" s="56" t="s">
        <v>17</v>
      </c>
      <c r="D59" s="76">
        <v>197742</v>
      </c>
      <c r="E59" s="76">
        <v>4982</v>
      </c>
      <c r="F59" s="76">
        <v>5294</v>
      </c>
      <c r="G59" s="76">
        <v>8052</v>
      </c>
      <c r="H59" s="77">
        <v>121252.79</v>
      </c>
      <c r="I59" s="77">
        <v>130349.67</v>
      </c>
      <c r="J59" s="159">
        <v>13855</v>
      </c>
      <c r="K59" s="159">
        <v>8495</v>
      </c>
      <c r="L59" s="159">
        <v>4899</v>
      </c>
      <c r="M59" s="159">
        <v>183</v>
      </c>
      <c r="N59" s="159">
        <v>7995</v>
      </c>
      <c r="O59" s="159">
        <v>9638</v>
      </c>
      <c r="P59" s="159">
        <v>8005</v>
      </c>
      <c r="Q59" s="159">
        <v>1633</v>
      </c>
      <c r="R59" s="159">
        <v>0</v>
      </c>
      <c r="S59" s="159">
        <v>4957</v>
      </c>
      <c r="T59" s="202">
        <f>H59/D59</f>
        <v>0.61318682930282886</v>
      </c>
      <c r="U59" s="202">
        <f>I59/D59</f>
        <v>0.65919061200958828</v>
      </c>
      <c r="V59" s="162">
        <f>J59/D59</f>
        <v>7.0066045655450035E-2</v>
      </c>
      <c r="W59" s="162">
        <f>K59/D59</f>
        <v>4.2960018610108119E-2</v>
      </c>
      <c r="X59" s="162">
        <f>L59/D59</f>
        <v>2.4774706435658586E-2</v>
      </c>
      <c r="Y59" s="162">
        <f>M59/D59</f>
        <v>9.2544831143611371E-4</v>
      </c>
      <c r="Z59" s="162">
        <f>O59/D59</f>
        <v>4.8740277735635322E-2</v>
      </c>
      <c r="AA59" s="162">
        <f>P59/D59</f>
        <v>4.0482042257082462E-2</v>
      </c>
      <c r="AB59" s="162">
        <f>Q59/D59</f>
        <v>8.2582354785528615E-3</v>
      </c>
      <c r="AC59" s="162">
        <f>R59/D59</f>
        <v>0</v>
      </c>
      <c r="AD59" s="162">
        <f>F59/D59</f>
        <v>2.6772258801873148E-2</v>
      </c>
      <c r="AE59" s="202">
        <f t="shared" si="20"/>
        <v>24.338175431553591</v>
      </c>
      <c r="AF59" s="202">
        <f t="shared" si="21"/>
        <v>26.164124849458048</v>
      </c>
      <c r="AG59" s="79">
        <f>G59/D59</f>
        <v>4.0719725703189005E-2</v>
      </c>
      <c r="AI59" s="56"/>
      <c r="AJ59" s="56"/>
      <c r="AK59" s="56"/>
      <c r="AL59" s="56"/>
      <c r="AN59" s="56"/>
      <c r="AO59" s="56"/>
      <c r="AP59" s="56"/>
      <c r="AQ59" s="56"/>
      <c r="AR59" s="102"/>
      <c r="AS59" s="93">
        <v>17.503819119999999</v>
      </c>
      <c r="AT59" s="93">
        <f>H59/D59/9*7</f>
        <v>0.4769230894577558</v>
      </c>
    </row>
    <row r="60" spans="1:48" ht="15" hidden="1" customHeight="1" x14ac:dyDescent="0.3">
      <c r="A60" s="230" t="s">
        <v>165</v>
      </c>
      <c r="B60" s="65"/>
      <c r="D60" s="9"/>
      <c r="E60" s="9"/>
      <c r="F60" s="9"/>
      <c r="G60" s="9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V60" s="141"/>
      <c r="W60" s="141"/>
      <c r="X60" s="141"/>
      <c r="Y60" s="141"/>
      <c r="Z60" s="141"/>
      <c r="AA60" s="141"/>
      <c r="AB60" s="141"/>
      <c r="AC60" s="141"/>
      <c r="AD60" s="196"/>
      <c r="AE60" s="203"/>
      <c r="AG60" s="85"/>
      <c r="AR60" s="9"/>
      <c r="AS60" s="95"/>
      <c r="AT60" s="95"/>
    </row>
    <row r="61" spans="1:48" ht="15" hidden="1" customHeight="1" x14ac:dyDescent="0.3">
      <c r="A61" s="230" t="s">
        <v>165</v>
      </c>
      <c r="B61" s="107" t="s">
        <v>168</v>
      </c>
      <c r="C61" s="60" t="s">
        <v>161</v>
      </c>
      <c r="D61" s="82">
        <v>290312</v>
      </c>
      <c r="E61" s="82">
        <v>99818</v>
      </c>
      <c r="F61" s="82">
        <v>136090</v>
      </c>
      <c r="G61" s="82">
        <v>249829</v>
      </c>
      <c r="H61" s="83">
        <v>4039826.247</v>
      </c>
      <c r="I61" s="83">
        <v>4484377.57</v>
      </c>
      <c r="J61" s="146">
        <v>127038</v>
      </c>
      <c r="K61" s="146">
        <v>76926</v>
      </c>
      <c r="L61" s="146">
        <v>42821</v>
      </c>
      <c r="M61" s="146">
        <v>1127</v>
      </c>
      <c r="N61" s="146">
        <v>59439</v>
      </c>
      <c r="O61" s="146">
        <v>221134</v>
      </c>
      <c r="P61" s="146">
        <v>202567</v>
      </c>
      <c r="Q61" s="146">
        <v>18528</v>
      </c>
      <c r="R61" s="146">
        <v>39</v>
      </c>
      <c r="S61" s="146">
        <v>53934</v>
      </c>
      <c r="T61" s="201">
        <f>H61/D61</f>
        <v>13.915464214362478</v>
      </c>
      <c r="U61" s="201">
        <f>I61/D61</f>
        <v>15.446752356085867</v>
      </c>
      <c r="V61" s="149">
        <f>J61/D61</f>
        <v>0.43759128110446693</v>
      </c>
      <c r="W61" s="149">
        <f>K61/D61</f>
        <v>0.26497699027253435</v>
      </c>
      <c r="X61" s="149">
        <f>L61/D61</f>
        <v>0.14749993110860041</v>
      </c>
      <c r="Y61" s="149">
        <f>M61/D61</f>
        <v>3.8820303673289427E-3</v>
      </c>
      <c r="Z61" s="149">
        <f>O61/D61</f>
        <v>0.76171153793160462</v>
      </c>
      <c r="AA61" s="149">
        <f>P61/D61</f>
        <v>0.69775620711510378</v>
      </c>
      <c r="AB61" s="149">
        <f>Q61/D61</f>
        <v>6.3820992587285408E-2</v>
      </c>
      <c r="AC61" s="149">
        <f>R61/D61</f>
        <v>1.3433822921546474E-4</v>
      </c>
      <c r="AD61" s="192">
        <f>F61/D61</f>
        <v>0.46877152856237425</v>
      </c>
      <c r="AE61" s="201">
        <f t="shared" ref="AE61:AE63" si="22">H61/E61</f>
        <v>40.471921366887734</v>
      </c>
      <c r="AF61" s="201">
        <f t="shared" ref="AF61:AF63" si="23">I61/E61</f>
        <v>44.925540183133307</v>
      </c>
      <c r="AG61" s="81">
        <f>G61/D61</f>
        <v>0.86055347350436773</v>
      </c>
      <c r="AH61" s="39"/>
      <c r="AI61" s="72">
        <f>(T61-T63)*D61</f>
        <v>25390.908073662296</v>
      </c>
      <c r="AJ61" s="73">
        <f>(T61-T63)/T63</f>
        <v>6.3249014942293492E-3</v>
      </c>
      <c r="AK61" s="72">
        <f>(AE61-AE63)*E61</f>
        <v>21260.741341027304</v>
      </c>
      <c r="AL61" s="73">
        <f>(AE61-AE63)/AE63</f>
        <v>5.2906295321272665E-3</v>
      </c>
      <c r="AM61" s="26"/>
      <c r="AN61" s="74">
        <f>(U61-U63)*D61</f>
        <v>21976.562155583641</v>
      </c>
      <c r="AO61" s="75">
        <f>(U61-U63)/U63</f>
        <v>4.9248290588298164E-3</v>
      </c>
      <c r="AP61" s="74">
        <f>(AF61-AF63)*E61</f>
        <v>17385.515436867288</v>
      </c>
      <c r="AQ61" s="75">
        <f>(AF61-AF63)/AF63</f>
        <v>3.8919960511475706E-3</v>
      </c>
      <c r="AR61" s="101">
        <f>AD61/AD63-1</f>
        <v>1.1313924581994872E-3</v>
      </c>
      <c r="AS61" s="94">
        <v>87.624254109999995</v>
      </c>
      <c r="AT61" s="94">
        <f>H61/D61/9*7</f>
        <v>10.823138833393038</v>
      </c>
    </row>
    <row r="62" spans="1:48" ht="15" hidden="1" customHeight="1" x14ac:dyDescent="0.3">
      <c r="A62" s="230" t="s">
        <v>165</v>
      </c>
      <c r="B62" s="59"/>
      <c r="C62" s="60" t="s">
        <v>162</v>
      </c>
      <c r="D62" s="82">
        <v>290248</v>
      </c>
      <c r="E62" s="82">
        <v>100205</v>
      </c>
      <c r="F62" s="82">
        <v>136736</v>
      </c>
      <c r="G62" s="82">
        <v>251215</v>
      </c>
      <c r="H62" s="83">
        <v>4047231.4959999998</v>
      </c>
      <c r="I62" s="83">
        <v>4491841.37</v>
      </c>
      <c r="J62" s="146">
        <v>176282</v>
      </c>
      <c r="K62" s="146">
        <v>123374</v>
      </c>
      <c r="L62" s="146">
        <v>45521</v>
      </c>
      <c r="M62" s="146">
        <v>1204</v>
      </c>
      <c r="N62" s="146">
        <v>72673</v>
      </c>
      <c r="O62" s="146">
        <v>245939</v>
      </c>
      <c r="P62" s="146">
        <v>227174</v>
      </c>
      <c r="Q62" s="146">
        <v>18719</v>
      </c>
      <c r="R62" s="146">
        <v>46</v>
      </c>
      <c r="S62" s="146">
        <v>59660</v>
      </c>
      <c r="T62" s="200">
        <f>H62/D62</f>
        <v>13.944046112290179</v>
      </c>
      <c r="U62" s="201">
        <f>I62/D62</f>
        <v>15.475873632204184</v>
      </c>
      <c r="V62" s="149">
        <f>J62/D62</f>
        <v>0.60734957691353597</v>
      </c>
      <c r="W62" s="149">
        <f>K62/D62</f>
        <v>0.42506408312891047</v>
      </c>
      <c r="X62" s="149">
        <f>L62/D62</f>
        <v>0.15683484468454564</v>
      </c>
      <c r="Y62" s="149">
        <f>M62/D62</f>
        <v>4.1481767316226123E-3</v>
      </c>
      <c r="Z62" s="149">
        <f>O62/D62</f>
        <v>0.84734089468316753</v>
      </c>
      <c r="AA62" s="149">
        <f>P62/D62</f>
        <v>0.78268928640335167</v>
      </c>
      <c r="AB62" s="149">
        <f>Q62/D62</f>
        <v>6.4493123122295423E-2</v>
      </c>
      <c r="AC62" s="149">
        <f>R62/D62</f>
        <v>1.5848515752046527E-4</v>
      </c>
      <c r="AD62" s="192">
        <f>F62/D62</f>
        <v>0.47110057605909428</v>
      </c>
      <c r="AE62" s="201">
        <f t="shared" si="22"/>
        <v>40.389516451274886</v>
      </c>
      <c r="AF62" s="201">
        <f t="shared" si="23"/>
        <v>44.826519335362505</v>
      </c>
      <c r="AG62" s="81">
        <f>G62/D62</f>
        <v>0.86551845318486265</v>
      </c>
      <c r="AH62" s="39"/>
      <c r="AI62" s="72">
        <f>(T62-T63)*D62</f>
        <v>33681.149294760071</v>
      </c>
      <c r="AJ62" s="73">
        <f>(T62-T63)/T63</f>
        <v>8.391859173364857E-3</v>
      </c>
      <c r="AK62" s="72">
        <f>(AE62-AE63)*E62</f>
        <v>13085.78586197531</v>
      </c>
      <c r="AL62" s="73">
        <f>(AE62-AE63)/AE63</f>
        <v>3.2437563742653192E-3</v>
      </c>
      <c r="AM62" s="26"/>
      <c r="AN62" s="74">
        <f>(U62-U63)*D62</f>
        <v>30424.109518772279</v>
      </c>
      <c r="AO62" s="75">
        <f>(U62-U63)/U63</f>
        <v>6.8193822147652253E-3</v>
      </c>
      <c r="AP62" s="74">
        <f>(AF62-AF63)*E62</f>
        <v>7530.5360071452105</v>
      </c>
      <c r="AQ62" s="75">
        <f>(AF62-AF63)/AF63</f>
        <v>1.6793073196578526E-3</v>
      </c>
      <c r="AR62" s="101">
        <f>AD62/AD63-1</f>
        <v>6.1054201484975756E-3</v>
      </c>
      <c r="AS62" s="94">
        <v>87.724437109999997</v>
      </c>
      <c r="AT62" s="94">
        <f>H62/D62/9*7</f>
        <v>10.845369198447917</v>
      </c>
    </row>
    <row r="63" spans="1:48" ht="15" hidden="1" customHeight="1" x14ac:dyDescent="0.3">
      <c r="A63" s="230" t="s">
        <v>165</v>
      </c>
      <c r="B63" s="107"/>
      <c r="C63" s="56" t="s">
        <v>17</v>
      </c>
      <c r="D63" s="76">
        <v>64377</v>
      </c>
      <c r="E63" s="76">
        <v>22112</v>
      </c>
      <c r="F63" s="76">
        <v>30144</v>
      </c>
      <c r="G63" s="76">
        <v>55832</v>
      </c>
      <c r="H63" s="77">
        <v>890205.37840000005</v>
      </c>
      <c r="I63" s="77">
        <v>989542.25</v>
      </c>
      <c r="J63" s="159">
        <v>33473</v>
      </c>
      <c r="K63" s="159">
        <v>22163</v>
      </c>
      <c r="L63" s="159">
        <v>9677</v>
      </c>
      <c r="M63" s="159">
        <v>233</v>
      </c>
      <c r="N63" s="159">
        <v>14639</v>
      </c>
      <c r="O63" s="159">
        <v>52257</v>
      </c>
      <c r="P63" s="159">
        <v>47996</v>
      </c>
      <c r="Q63" s="159">
        <v>4254</v>
      </c>
      <c r="R63" s="159">
        <v>7</v>
      </c>
      <c r="S63" s="159">
        <v>12633</v>
      </c>
      <c r="T63" s="202">
        <f>H63/D63</f>
        <v>13.828003454649954</v>
      </c>
      <c r="U63" s="202">
        <f>I63/D63</f>
        <v>15.371052549823695</v>
      </c>
      <c r="V63" s="162">
        <f>J63/D63</f>
        <v>0.51995277816611518</v>
      </c>
      <c r="W63" s="162">
        <f>K63/D63</f>
        <v>0.3442689159171754</v>
      </c>
      <c r="X63" s="162">
        <f>L63/D63</f>
        <v>0.15031766003386302</v>
      </c>
      <c r="Y63" s="162">
        <f>M63/D63</f>
        <v>3.6193050312999984E-3</v>
      </c>
      <c r="Z63" s="162">
        <f>O63/D63</f>
        <v>0.81173400438044641</v>
      </c>
      <c r="AA63" s="162">
        <f>P63/D63</f>
        <v>0.74554576945182283</v>
      </c>
      <c r="AB63" s="162">
        <f>Q63/D63</f>
        <v>6.6079500442704692E-2</v>
      </c>
      <c r="AC63" s="162">
        <f>R63/D63</f>
        <v>1.0873448591888408E-4</v>
      </c>
      <c r="AD63" s="162">
        <f>F63/D63</f>
        <v>0.46824176336269163</v>
      </c>
      <c r="AE63" s="202">
        <f t="shared" si="22"/>
        <v>40.258926302460203</v>
      </c>
      <c r="AF63" s="202">
        <f t="shared" si="23"/>
        <v>44.751368035455862</v>
      </c>
      <c r="AG63" s="79">
        <f>G63/D63</f>
        <v>0.86726625968901938</v>
      </c>
      <c r="AI63" s="56"/>
      <c r="AJ63" s="56"/>
      <c r="AK63" s="56"/>
      <c r="AL63" s="56"/>
      <c r="AN63" s="56"/>
      <c r="AO63" s="56"/>
      <c r="AP63" s="56"/>
      <c r="AQ63" s="56"/>
      <c r="AR63" s="102"/>
      <c r="AS63" s="93">
        <v>88.082844309999999</v>
      </c>
      <c r="AT63" s="93">
        <f>H63/D63/9*7</f>
        <v>10.755113798061076</v>
      </c>
    </row>
    <row r="64" spans="1:48" ht="15" hidden="1" customHeight="1" x14ac:dyDescent="0.3">
      <c r="A64" s="230" t="s">
        <v>165</v>
      </c>
      <c r="B64" s="65"/>
      <c r="D64" s="9"/>
      <c r="E64" s="9"/>
      <c r="F64" s="9"/>
      <c r="G64" s="9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V64" s="141"/>
      <c r="W64" s="141"/>
      <c r="X64" s="141"/>
      <c r="Y64" s="141"/>
      <c r="Z64" s="141"/>
      <c r="AA64" s="141"/>
      <c r="AB64" s="141"/>
      <c r="AC64" s="141"/>
      <c r="AD64" s="196"/>
      <c r="AE64" s="203"/>
      <c r="AG64" s="85"/>
      <c r="AR64" s="9"/>
      <c r="AS64" s="95"/>
      <c r="AT64" s="95"/>
    </row>
    <row r="65" spans="1:47" ht="15" hidden="1" customHeight="1" x14ac:dyDescent="0.3">
      <c r="A65" s="230" t="s">
        <v>165</v>
      </c>
      <c r="B65" s="107" t="s">
        <v>169</v>
      </c>
      <c r="C65" s="60" t="s">
        <v>161</v>
      </c>
      <c r="D65" s="82">
        <v>485133</v>
      </c>
      <c r="E65" s="82">
        <v>43633</v>
      </c>
      <c r="F65" s="82">
        <v>50784</v>
      </c>
      <c r="G65" s="82">
        <v>88360</v>
      </c>
      <c r="H65" s="83">
        <v>1144384.4550000001</v>
      </c>
      <c r="I65" s="83">
        <v>1427926.01</v>
      </c>
      <c r="J65" s="146">
        <v>95295</v>
      </c>
      <c r="K65" s="146">
        <v>61113</v>
      </c>
      <c r="L65" s="146">
        <v>31833</v>
      </c>
      <c r="M65" s="146">
        <v>1036</v>
      </c>
      <c r="N65" s="146">
        <v>51203</v>
      </c>
      <c r="O65" s="146">
        <v>75041</v>
      </c>
      <c r="P65" s="146">
        <v>64247</v>
      </c>
      <c r="Q65" s="146">
        <v>10767</v>
      </c>
      <c r="R65" s="146">
        <v>27</v>
      </c>
      <c r="S65" s="146">
        <v>35983</v>
      </c>
      <c r="T65" s="201">
        <f>H65/D65</f>
        <v>2.3589087013252037</v>
      </c>
      <c r="U65" s="201">
        <f>I65/D65</f>
        <v>2.9433701892058468</v>
      </c>
      <c r="V65" s="149">
        <f>J65/D65</f>
        <v>0.19643066952773774</v>
      </c>
      <c r="W65" s="149">
        <f>K65/D65</f>
        <v>0.12597164076655268</v>
      </c>
      <c r="X65" s="149">
        <f>L65/D65</f>
        <v>6.5617057590392741E-2</v>
      </c>
      <c r="Y65" s="149">
        <f>M65/D65</f>
        <v>2.1354968637466425E-3</v>
      </c>
      <c r="Z65" s="149">
        <f>O65/D65</f>
        <v>0.1546812935834091</v>
      </c>
      <c r="AA65" s="149">
        <f>P65/D65</f>
        <v>0.13243172490842717</v>
      </c>
      <c r="AB65" s="149">
        <f>Q65/D65</f>
        <v>2.2193913833938324E-2</v>
      </c>
      <c r="AC65" s="149">
        <f>R65/D65</f>
        <v>5.5654841043590111E-5</v>
      </c>
      <c r="AD65" s="192">
        <f>F65/D65</f>
        <v>0.10468057213176593</v>
      </c>
      <c r="AE65" s="201">
        <f t="shared" ref="AE65:AE67" si="24">H65/E65</f>
        <v>26.227498796782253</v>
      </c>
      <c r="AF65" s="201">
        <f t="shared" ref="AF65:AF67" si="25">I65/E65</f>
        <v>32.72582701166548</v>
      </c>
      <c r="AG65" s="81">
        <f>G65/D65</f>
        <v>0.18213562054117119</v>
      </c>
      <c r="AH65" s="39"/>
      <c r="AI65" s="72">
        <f>(T65-T67)*D65</f>
        <v>-24113.745324794734</v>
      </c>
      <c r="AJ65" s="73">
        <f>(T65-T67)/T67</f>
        <v>-2.0636527568542336E-2</v>
      </c>
      <c r="AK65" s="72">
        <f>(AE65-AE67)*E65</f>
        <v>-22170.716303470548</v>
      </c>
      <c r="AL65" s="73">
        <f>(AE65-AE67)/AE67</f>
        <v>-1.9005287404193421E-2</v>
      </c>
      <c r="AM65" s="26"/>
      <c r="AN65" s="74">
        <f>(U65-U67)*D65</f>
        <v>-35920.56342889744</v>
      </c>
      <c r="AO65" s="75">
        <f>(U65-U67)/U67</f>
        <v>-2.4538475603189426E-2</v>
      </c>
      <c r="AP65" s="74">
        <f>(AF65-AF67)*E65</f>
        <v>-33486.416440782879</v>
      </c>
      <c r="AQ65" s="75">
        <f>(AF65-AF67)/AF67</f>
        <v>-2.2913734572750168E-2</v>
      </c>
      <c r="AR65" s="101">
        <f>AD65/AD67-1</f>
        <v>-6.5530734407093227E-3</v>
      </c>
      <c r="AS65" s="94">
        <v>42.212112040000001</v>
      </c>
      <c r="AT65" s="94">
        <f>H65/D65/9*7</f>
        <v>1.8347067676973807</v>
      </c>
    </row>
    <row r="66" spans="1:47" ht="15" hidden="1" customHeight="1" x14ac:dyDescent="0.3">
      <c r="A66" s="230" t="s">
        <v>165</v>
      </c>
      <c r="B66" s="59"/>
      <c r="C66" s="60" t="s">
        <v>162</v>
      </c>
      <c r="D66" s="82">
        <v>484767</v>
      </c>
      <c r="E66" s="82">
        <v>43662</v>
      </c>
      <c r="F66" s="82">
        <v>50754</v>
      </c>
      <c r="G66" s="82">
        <v>86987</v>
      </c>
      <c r="H66" s="83">
        <v>1129556.2479999999</v>
      </c>
      <c r="I66" s="83">
        <v>1407691.54</v>
      </c>
      <c r="J66" s="146">
        <v>100166</v>
      </c>
      <c r="K66" s="146">
        <v>62278</v>
      </c>
      <c r="L66" s="146">
        <v>35483</v>
      </c>
      <c r="M66" s="146">
        <v>1077</v>
      </c>
      <c r="N66" s="146">
        <v>52595</v>
      </c>
      <c r="O66" s="146">
        <v>74982</v>
      </c>
      <c r="P66" s="146">
        <v>64282</v>
      </c>
      <c r="Q66" s="146">
        <v>10671</v>
      </c>
      <c r="R66" s="146">
        <v>29</v>
      </c>
      <c r="S66" s="146">
        <v>36450</v>
      </c>
      <c r="T66" s="200">
        <f>H66/D66</f>
        <v>2.3301013641605142</v>
      </c>
      <c r="U66" s="201">
        <f>I66/D66</f>
        <v>2.9038518298481542</v>
      </c>
      <c r="V66" s="149">
        <f>J66/D66</f>
        <v>0.20662710126720671</v>
      </c>
      <c r="W66" s="149">
        <f>K66/D66</f>
        <v>0.12846996598365812</v>
      </c>
      <c r="X66" s="149">
        <f>L66/D66</f>
        <v>7.3195989000901462E-2</v>
      </c>
      <c r="Y66" s="149">
        <f>M66/D66</f>
        <v>2.2216858820835578E-3</v>
      </c>
      <c r="Z66" s="149">
        <f>O66/D66</f>
        <v>0.15467637029748313</v>
      </c>
      <c r="AA66" s="149">
        <f>P66/D66</f>
        <v>0.13260391074474953</v>
      </c>
      <c r="AB66" s="149">
        <f>Q66/D66</f>
        <v>2.2012636998805613E-2</v>
      </c>
      <c r="AC66" s="149">
        <f>R66/D66</f>
        <v>5.9822553927969517E-5</v>
      </c>
      <c r="AD66" s="192">
        <f>F66/D66</f>
        <v>0.10469772076069535</v>
      </c>
      <c r="AE66" s="201">
        <f t="shared" si="24"/>
        <v>25.870465118409598</v>
      </c>
      <c r="AF66" s="201">
        <f t="shared" si="25"/>
        <v>32.240656406028123</v>
      </c>
      <c r="AG66" s="81">
        <f>G66/D66</f>
        <v>0.17944084477697533</v>
      </c>
      <c r="AH66" s="39"/>
      <c r="AI66" s="72">
        <f>(T66-T67)*D66</f>
        <v>-38060.399552011106</v>
      </c>
      <c r="AJ66" s="73">
        <f>(T66-T67)/T67</f>
        <v>-3.2596657157815762E-2</v>
      </c>
      <c r="AK66" s="72">
        <f>(AE66-AE67)*E66</f>
        <v>-37774.256192976405</v>
      </c>
      <c r="AL66" s="73">
        <f>(AE66-AE67)/AE67</f>
        <v>-3.2359521195834171E-2</v>
      </c>
      <c r="AM66" s="26"/>
      <c r="AN66" s="74">
        <f>(U66-U67)*D66</f>
        <v>-55050.660306732985</v>
      </c>
      <c r="AO66" s="75">
        <f>(U66-U67)/U67</f>
        <v>-3.7635244471096146E-2</v>
      </c>
      <c r="AP66" s="74">
        <f>(AF66-AF67)*E66</f>
        <v>-54692.191653965157</v>
      </c>
      <c r="AQ66" s="75">
        <f>(AF66-AF67)/AF67</f>
        <v>-3.7399343599171436E-2</v>
      </c>
      <c r="AR66" s="101">
        <f>AD66/AD67-1</f>
        <v>-6.3903283165883673E-3</v>
      </c>
      <c r="AS66" s="94">
        <v>42.092310159999997</v>
      </c>
      <c r="AT66" s="94">
        <f>H66/D66/9*7</f>
        <v>1.8123010610137333</v>
      </c>
    </row>
    <row r="67" spans="1:47" ht="15" hidden="1" customHeight="1" x14ac:dyDescent="0.3">
      <c r="A67" s="230" t="s">
        <v>165</v>
      </c>
      <c r="B67" s="107"/>
      <c r="C67" s="56" t="s">
        <v>17</v>
      </c>
      <c r="D67" s="76">
        <v>107781</v>
      </c>
      <c r="E67" s="76">
        <v>9710</v>
      </c>
      <c r="F67" s="76">
        <v>11357</v>
      </c>
      <c r="G67" s="76">
        <v>19930</v>
      </c>
      <c r="H67" s="77">
        <v>259602.83989999999</v>
      </c>
      <c r="I67" s="77">
        <v>325219.78000000003</v>
      </c>
      <c r="J67" s="159">
        <v>21880</v>
      </c>
      <c r="K67" s="159">
        <v>13737</v>
      </c>
      <c r="L67" s="159">
        <v>7576</v>
      </c>
      <c r="M67" s="159">
        <v>266</v>
      </c>
      <c r="N67" s="159">
        <v>11639</v>
      </c>
      <c r="O67" s="159">
        <v>16620</v>
      </c>
      <c r="P67" s="159">
        <v>14348</v>
      </c>
      <c r="Q67" s="159">
        <v>2261</v>
      </c>
      <c r="R67" s="159">
        <v>11</v>
      </c>
      <c r="S67" s="159">
        <v>8004</v>
      </c>
      <c r="T67" s="202">
        <f>H67/D67</f>
        <v>2.4086141332887987</v>
      </c>
      <c r="U67" s="202">
        <f>I67/D67</f>
        <v>3.0174129020884943</v>
      </c>
      <c r="V67" s="162">
        <f>J67/D67</f>
        <v>0.20300424007942031</v>
      </c>
      <c r="W67" s="162">
        <f>K67/D67</f>
        <v>0.12745289058368359</v>
      </c>
      <c r="X67" s="162">
        <f>L67/D67</f>
        <v>7.0290682031155766E-2</v>
      </c>
      <c r="Y67" s="162">
        <f>M67/D67</f>
        <v>2.4679674525194609E-3</v>
      </c>
      <c r="Z67" s="162">
        <f>O67/D67</f>
        <v>0.15420157541681745</v>
      </c>
      <c r="AA67" s="162">
        <f>P67/D67</f>
        <v>0.13312179326597454</v>
      </c>
      <c r="AB67" s="162">
        <f>Q67/D67</f>
        <v>2.0977723346415417E-2</v>
      </c>
      <c r="AC67" s="162">
        <f>R67/D67</f>
        <v>1.020588044274965E-4</v>
      </c>
      <c r="AD67" s="162">
        <f>F67/D67</f>
        <v>0.10537107653482525</v>
      </c>
      <c r="AE67" s="202">
        <f t="shared" si="24"/>
        <v>26.735616879505663</v>
      </c>
      <c r="AF67" s="202">
        <f t="shared" si="25"/>
        <v>33.493283213182288</v>
      </c>
      <c r="AG67" s="79">
        <f>G67/D67</f>
        <v>0.18491199747636411</v>
      </c>
      <c r="AI67" s="56"/>
      <c r="AJ67" s="56"/>
      <c r="AK67" s="56"/>
      <c r="AL67" s="56"/>
      <c r="AN67" s="56"/>
      <c r="AO67" s="56"/>
      <c r="AP67" s="56"/>
      <c r="AQ67" s="56"/>
      <c r="AR67" s="102"/>
      <c r="AS67" s="93">
        <v>42.338304989999997</v>
      </c>
      <c r="AT67" s="93">
        <f>H67/D67/9*7</f>
        <v>1.87336654811351</v>
      </c>
    </row>
    <row r="68" spans="1:47" ht="15" hidden="1" customHeight="1" x14ac:dyDescent="0.3">
      <c r="A68" s="230" t="s">
        <v>165</v>
      </c>
      <c r="B68" s="65"/>
      <c r="D68" s="9"/>
      <c r="E68" s="9"/>
      <c r="F68" s="9"/>
      <c r="G68" s="9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V68" s="141"/>
      <c r="W68" s="141"/>
      <c r="X68" s="141"/>
      <c r="Y68" s="141"/>
      <c r="Z68" s="141"/>
      <c r="AA68" s="141"/>
      <c r="AB68" s="141"/>
      <c r="AC68" s="141"/>
      <c r="AD68" s="196"/>
      <c r="AE68" s="203"/>
      <c r="AG68" s="85"/>
      <c r="AR68" s="9"/>
      <c r="AS68" s="95"/>
      <c r="AT68" s="95"/>
    </row>
    <row r="69" spans="1:47" ht="15" hidden="1" customHeight="1" x14ac:dyDescent="0.3">
      <c r="A69" s="230" t="s">
        <v>165</v>
      </c>
      <c r="B69" s="107" t="s">
        <v>170</v>
      </c>
      <c r="C69" s="60" t="s">
        <v>161</v>
      </c>
      <c r="D69" s="82">
        <v>1329454</v>
      </c>
      <c r="E69" s="82">
        <v>227740</v>
      </c>
      <c r="F69" s="82">
        <v>284030</v>
      </c>
      <c r="G69" s="82">
        <v>505941</v>
      </c>
      <c r="H69" s="83">
        <v>7300766.4780000001</v>
      </c>
      <c r="I69" s="83">
        <v>8432155.0299999993</v>
      </c>
      <c r="J69" s="146">
        <v>368097</v>
      </c>
      <c r="K69" s="146">
        <v>237485</v>
      </c>
      <c r="L69" s="146">
        <v>115991</v>
      </c>
      <c r="M69" s="146">
        <v>3509</v>
      </c>
      <c r="N69" s="146">
        <v>191682</v>
      </c>
      <c r="O69" s="146">
        <v>437559</v>
      </c>
      <c r="P69" s="146">
        <v>389954</v>
      </c>
      <c r="Q69" s="146">
        <v>47531</v>
      </c>
      <c r="R69" s="146">
        <v>74</v>
      </c>
      <c r="S69" s="146">
        <v>156883</v>
      </c>
      <c r="T69" s="201">
        <f>H69/D69</f>
        <v>5.4915525305877448</v>
      </c>
      <c r="U69" s="201">
        <f>I69/D69</f>
        <v>6.3425699798563917</v>
      </c>
      <c r="V69" s="149">
        <f>J69/D69</f>
        <v>0.27687832749384333</v>
      </c>
      <c r="W69" s="149">
        <f>K69/D69</f>
        <v>0.17863348412205313</v>
      </c>
      <c r="X69" s="149">
        <f>L69/D69</f>
        <v>8.7247095424136528E-2</v>
      </c>
      <c r="Y69" s="149">
        <f>M69/D69</f>
        <v>2.6394294198971908E-3</v>
      </c>
      <c r="Z69" s="149">
        <f>O69/D69</f>
        <v>0.32912684455423052</v>
      </c>
      <c r="AA69" s="149">
        <f>P69/D69</f>
        <v>0.29331891137263871</v>
      </c>
      <c r="AB69" s="149">
        <f>Q69/D69</f>
        <v>3.575227123315286E-2</v>
      </c>
      <c r="AC69" s="149">
        <f>R69/D69</f>
        <v>5.5661948438983222E-5</v>
      </c>
      <c r="AD69" s="192">
        <f>F69/D69</f>
        <v>0.21364409750168115</v>
      </c>
      <c r="AE69" s="201">
        <f t="shared" ref="AE69:AE71" si="26">H69/E69</f>
        <v>32.057462360586634</v>
      </c>
      <c r="AF69" s="201">
        <f t="shared" ref="AF69:AF71" si="27">I69/E69</f>
        <v>37.025357995960306</v>
      </c>
      <c r="AG69" s="81">
        <f>G69/D69</f>
        <v>0.38056299804280552</v>
      </c>
      <c r="AH69" s="39"/>
      <c r="AI69" s="72">
        <f>(T69-T71)*D69</f>
        <v>33298.957862121264</v>
      </c>
      <c r="AJ69" s="73">
        <f>(T69-T71)/T71</f>
        <v>4.5819204241162566E-3</v>
      </c>
      <c r="AK69" s="72">
        <f>(AE69-AE71)*E69</f>
        <v>57706.643048405684</v>
      </c>
      <c r="AL69" s="73">
        <f>(AE69-AE71)/AE71</f>
        <v>7.9671636522924486E-3</v>
      </c>
      <c r="AM69" s="26"/>
      <c r="AN69" s="74">
        <f>(U69-U71)*D69</f>
        <v>75641.141527530184</v>
      </c>
      <c r="AO69" s="75">
        <f>(U69-U71)/U71</f>
        <v>9.0517580102241688E-3</v>
      </c>
      <c r="AP69" s="74">
        <f>(AF69-AF71)*E69</f>
        <v>103706.37328528933</v>
      </c>
      <c r="AQ69" s="75">
        <f>(AF69-AF71)/AF71</f>
        <v>1.2452063710770112E-2</v>
      </c>
      <c r="AR69" s="101">
        <f>AD69/AD71-1</f>
        <v>-5.0791090256216975E-3</v>
      </c>
      <c r="AS69" s="94">
        <v>59.116854080000003</v>
      </c>
      <c r="AT69" s="94">
        <f>H69/D69/9*7</f>
        <v>4.2712075237904674</v>
      </c>
    </row>
    <row r="70" spans="1:47" ht="15" hidden="1" customHeight="1" x14ac:dyDescent="0.3">
      <c r="A70" s="230" t="s">
        <v>165</v>
      </c>
      <c r="B70" s="59"/>
      <c r="C70" s="60" t="s">
        <v>162</v>
      </c>
      <c r="D70" s="82">
        <v>1328983</v>
      </c>
      <c r="E70" s="82">
        <v>228949</v>
      </c>
      <c r="F70" s="82">
        <v>286080</v>
      </c>
      <c r="G70" s="82">
        <v>508942</v>
      </c>
      <c r="H70" s="83">
        <v>7353425.8959999997</v>
      </c>
      <c r="I70" s="83">
        <v>8476420.0299999993</v>
      </c>
      <c r="J70" s="146">
        <v>530349</v>
      </c>
      <c r="K70" s="146">
        <v>382992</v>
      </c>
      <c r="L70" s="146">
        <v>132627</v>
      </c>
      <c r="M70" s="146">
        <v>3714</v>
      </c>
      <c r="N70" s="146">
        <v>242867</v>
      </c>
      <c r="O70" s="146">
        <v>467836</v>
      </c>
      <c r="P70" s="146">
        <v>420280</v>
      </c>
      <c r="Q70" s="146">
        <v>47461</v>
      </c>
      <c r="R70" s="146">
        <v>95</v>
      </c>
      <c r="S70" s="146">
        <v>167201</v>
      </c>
      <c r="T70" s="200">
        <f>H70/D70</f>
        <v>5.533122617821296</v>
      </c>
      <c r="U70" s="201">
        <f>I70/D70</f>
        <v>6.3781252506615953</v>
      </c>
      <c r="V70" s="149">
        <f>J70/D70</f>
        <v>0.39906379539843623</v>
      </c>
      <c r="W70" s="149">
        <f>K70/D70</f>
        <v>0.28818427323750567</v>
      </c>
      <c r="X70" s="149">
        <f>L70/D70</f>
        <v>9.979585893875241E-2</v>
      </c>
      <c r="Y70" s="149">
        <f>M70/D70</f>
        <v>2.7946181403373858E-3</v>
      </c>
      <c r="Z70" s="149">
        <f>O70/D70</f>
        <v>0.35202557143319363</v>
      </c>
      <c r="AA70" s="149">
        <f>P70/D70</f>
        <v>0.31624181799165224</v>
      </c>
      <c r="AB70" s="149">
        <f>Q70/D70</f>
        <v>3.5712270209626459E-2</v>
      </c>
      <c r="AC70" s="149">
        <f>R70/D70</f>
        <v>7.1483231914930436E-5</v>
      </c>
      <c r="AD70" s="192">
        <f>F70/D70</f>
        <v>0.21526234722340315</v>
      </c>
      <c r="AE70" s="201">
        <f t="shared" si="26"/>
        <v>32.118183071339033</v>
      </c>
      <c r="AF70" s="201">
        <f t="shared" si="27"/>
        <v>37.023179965843916</v>
      </c>
      <c r="AG70" s="81">
        <f>G70/D70</f>
        <v>0.38295598965524769</v>
      </c>
      <c r="AH70" s="39"/>
      <c r="AI70" s="72">
        <f>(T70-T71)*D70</f>
        <v>88533.099923265559</v>
      </c>
      <c r="AJ70" s="73">
        <f>(T70-T71)/T71</f>
        <v>1.2186428954750188E-2</v>
      </c>
      <c r="AK70" s="72">
        <f>(AE70-AE71)*E70</f>
        <v>71914.935464597744</v>
      </c>
      <c r="AL70" s="73">
        <f>(AE70-AE71)/AE71</f>
        <v>9.8763753641744022E-3</v>
      </c>
      <c r="AM70" s="26"/>
      <c r="AN70" s="74">
        <f>(U70-U71)*D70</f>
        <v>122866.69378542698</v>
      </c>
      <c r="AO70" s="75">
        <f>(U70-U71)/U71</f>
        <v>1.4708314993665227E-2</v>
      </c>
      <c r="AP70" s="74">
        <f>(AF70-AF71)*E70</f>
        <v>103758.25997200051</v>
      </c>
      <c r="AQ70" s="75">
        <f>(AF70-AF71)/AF71</f>
        <v>1.2392505850818997E-2</v>
      </c>
      <c r="AR70" s="101">
        <f>AD70/AD71-1</f>
        <v>2.456930929528589E-3</v>
      </c>
      <c r="AS70" s="94">
        <v>59.132438430000001</v>
      </c>
      <c r="AT70" s="94">
        <f>H70/D70/9*7</f>
        <v>4.3035398138610086</v>
      </c>
    </row>
    <row r="71" spans="1:47" ht="15" hidden="1" customHeight="1" x14ac:dyDescent="0.3">
      <c r="A71" s="230" t="s">
        <v>165</v>
      </c>
      <c r="B71" s="107"/>
      <c r="C71" s="56" t="s">
        <v>17</v>
      </c>
      <c r="D71" s="76">
        <v>295071</v>
      </c>
      <c r="E71" s="76">
        <v>50717</v>
      </c>
      <c r="F71" s="76">
        <v>63362</v>
      </c>
      <c r="G71" s="76">
        <v>112008</v>
      </c>
      <c r="H71" s="77">
        <v>1613007.226</v>
      </c>
      <c r="I71" s="77">
        <v>1854719.99</v>
      </c>
      <c r="J71" s="159">
        <v>99067</v>
      </c>
      <c r="K71" s="159">
        <v>68058</v>
      </c>
      <c r="L71" s="159">
        <v>27743</v>
      </c>
      <c r="M71" s="159">
        <v>829</v>
      </c>
      <c r="N71" s="159">
        <v>47564</v>
      </c>
      <c r="O71" s="159">
        <v>98910</v>
      </c>
      <c r="P71" s="159">
        <v>88322</v>
      </c>
      <c r="Q71" s="159">
        <v>10572</v>
      </c>
      <c r="R71" s="159">
        <v>16</v>
      </c>
      <c r="S71" s="159">
        <v>35442</v>
      </c>
      <c r="T71" s="202">
        <f>H71/D71</f>
        <v>5.4665054376743223</v>
      </c>
      <c r="U71" s="202">
        <f>I71/D71</f>
        <v>6.2856735836459698</v>
      </c>
      <c r="V71" s="162">
        <f>J71/D71</f>
        <v>0.33573953387489791</v>
      </c>
      <c r="W71" s="162">
        <f>K71/D71</f>
        <v>0.23064957247577703</v>
      </c>
      <c r="X71" s="162">
        <f>L71/D71</f>
        <v>9.402143890792386E-2</v>
      </c>
      <c r="Y71" s="162">
        <f>M71/D71</f>
        <v>2.8094933083901842E-3</v>
      </c>
      <c r="Z71" s="162">
        <f>O71/D71</f>
        <v>0.3352074585438759</v>
      </c>
      <c r="AA71" s="162">
        <f>P71/D71</f>
        <v>0.29932456934093826</v>
      </c>
      <c r="AB71" s="162">
        <f>Q71/D71</f>
        <v>3.5828664965381216E-2</v>
      </c>
      <c r="AC71" s="162">
        <f>R71/D71</f>
        <v>5.4224237556384735E-5</v>
      </c>
      <c r="AD71" s="162">
        <f>F71/D71</f>
        <v>0.21473475875297809</v>
      </c>
      <c r="AE71" s="202">
        <f t="shared" si="26"/>
        <v>31.804074097442673</v>
      </c>
      <c r="AF71" s="202">
        <f t="shared" si="27"/>
        <v>36.5699861979218</v>
      </c>
      <c r="AG71" s="79">
        <f>G71/D71</f>
        <v>0.37959677501347133</v>
      </c>
      <c r="AI71" s="56"/>
      <c r="AJ71" s="56"/>
      <c r="AK71" s="56"/>
      <c r="AL71" s="56"/>
      <c r="AN71" s="56"/>
      <c r="AO71" s="56"/>
      <c r="AP71" s="56"/>
      <c r="AQ71" s="56"/>
      <c r="AR71" s="102"/>
      <c r="AS71" s="93">
        <v>58.92992143</v>
      </c>
      <c r="AT71" s="93">
        <f>H71/D71/9*7</f>
        <v>4.2517264515244735</v>
      </c>
    </row>
    <row r="72" spans="1:47" ht="15" hidden="1" customHeight="1" x14ac:dyDescent="0.3">
      <c r="A72" s="230" t="s">
        <v>165</v>
      </c>
      <c r="B72" s="65"/>
      <c r="D72" s="9"/>
      <c r="E72" s="9"/>
      <c r="F72" s="9"/>
      <c r="G72" s="9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V72" s="141"/>
      <c r="W72" s="141"/>
      <c r="X72" s="141"/>
      <c r="Y72" s="141"/>
      <c r="Z72" s="141"/>
      <c r="AA72" s="141"/>
      <c r="AB72" s="141"/>
      <c r="AC72" s="141"/>
      <c r="AD72" s="196"/>
      <c r="AE72" s="203"/>
      <c r="AG72" s="85"/>
      <c r="AR72" s="9"/>
      <c r="AS72" s="95"/>
      <c r="AT72" s="95"/>
    </row>
    <row r="73" spans="1:47" ht="15" hidden="1" customHeight="1" x14ac:dyDescent="0.3">
      <c r="A73" s="230" t="s">
        <v>165</v>
      </c>
      <c r="B73" s="107" t="s">
        <v>171</v>
      </c>
      <c r="C73" s="60" t="s">
        <v>161</v>
      </c>
      <c r="D73" s="82">
        <v>1</v>
      </c>
      <c r="E73" s="82">
        <v>0</v>
      </c>
      <c r="F73" s="82">
        <v>0</v>
      </c>
      <c r="G73" s="82">
        <v>0</v>
      </c>
      <c r="H73" s="83">
        <v>0</v>
      </c>
      <c r="I73" s="83">
        <v>0</v>
      </c>
      <c r="J73" s="146">
        <v>0</v>
      </c>
      <c r="K73" s="146">
        <v>0</v>
      </c>
      <c r="L73" s="146">
        <v>0</v>
      </c>
      <c r="M73" s="146">
        <v>0</v>
      </c>
      <c r="N73" s="146">
        <v>0</v>
      </c>
      <c r="O73" s="146">
        <v>0</v>
      </c>
      <c r="P73" s="146">
        <v>0</v>
      </c>
      <c r="Q73" s="146">
        <v>0</v>
      </c>
      <c r="R73" s="146">
        <v>0</v>
      </c>
      <c r="S73" s="146">
        <v>0</v>
      </c>
      <c r="T73" s="201">
        <f>H73/D73</f>
        <v>0</v>
      </c>
      <c r="U73" s="201">
        <f>I73/D73</f>
        <v>0</v>
      </c>
      <c r="V73" s="149">
        <f>J73/D73</f>
        <v>0</v>
      </c>
      <c r="W73" s="149">
        <f>K73/D73</f>
        <v>0</v>
      </c>
      <c r="X73" s="149">
        <f>L73/D73</f>
        <v>0</v>
      </c>
      <c r="Y73" s="149">
        <f>M73/D73</f>
        <v>0</v>
      </c>
      <c r="Z73" s="149">
        <f>O73/D73</f>
        <v>0</v>
      </c>
      <c r="AA73" s="149">
        <f>P73/D73</f>
        <v>0</v>
      </c>
      <c r="AB73" s="149">
        <f>Q73/D73</f>
        <v>0</v>
      </c>
      <c r="AC73" s="149">
        <f>R73/D73</f>
        <v>0</v>
      </c>
      <c r="AD73" s="192">
        <f>F73/D73</f>
        <v>0</v>
      </c>
      <c r="AE73" s="201" t="e">
        <f t="shared" ref="AE73:AE75" si="28">H73/E73</f>
        <v>#DIV/0!</v>
      </c>
      <c r="AF73" s="201" t="e">
        <f t="shared" ref="AF73:AF75" si="29">I73/E73</f>
        <v>#DIV/0!</v>
      </c>
      <c r="AG73" s="81">
        <f>G73/D73</f>
        <v>0</v>
      </c>
      <c r="AH73" s="39"/>
      <c r="AI73" s="72" t="e">
        <f>(T73-T75)*D73</f>
        <v>#DIV/0!</v>
      </c>
      <c r="AJ73" s="73" t="e">
        <f>(T73-T75)/T75</f>
        <v>#DIV/0!</v>
      </c>
      <c r="AK73" s="72" t="e">
        <f>(AE73-AE75)*E73</f>
        <v>#DIV/0!</v>
      </c>
      <c r="AL73" s="73" t="e">
        <f>(AE73-AE75)/AE75</f>
        <v>#DIV/0!</v>
      </c>
      <c r="AM73" s="26"/>
      <c r="AN73" s="74" t="e">
        <f>(U73-U75)*D73</f>
        <v>#DIV/0!</v>
      </c>
      <c r="AO73" s="75" t="e">
        <f>(U73-U75)/U75</f>
        <v>#DIV/0!</v>
      </c>
      <c r="AP73" s="74" t="e">
        <f>(AF73-AF75)*E73</f>
        <v>#DIV/0!</v>
      </c>
      <c r="AQ73" s="75" t="e">
        <f>(AF73-AF75)/AF75</f>
        <v>#DIV/0!</v>
      </c>
      <c r="AR73" s="101" t="e">
        <f>AD73/AD75-1</f>
        <v>#DIV/0!</v>
      </c>
      <c r="AS73" s="94">
        <v>0</v>
      </c>
      <c r="AT73" s="94">
        <f>H73/D73/9*7</f>
        <v>0</v>
      </c>
    </row>
    <row r="74" spans="1:47" ht="15" hidden="1" customHeight="1" x14ac:dyDescent="0.3">
      <c r="A74" s="230" t="s">
        <v>165</v>
      </c>
      <c r="B74" s="59"/>
      <c r="C74" s="60" t="s">
        <v>162</v>
      </c>
      <c r="D74" s="82">
        <v>1</v>
      </c>
      <c r="E74" s="82">
        <v>0</v>
      </c>
      <c r="F74" s="82">
        <v>0</v>
      </c>
      <c r="G74" s="82">
        <v>0</v>
      </c>
      <c r="H74" s="83">
        <v>0</v>
      </c>
      <c r="I74" s="83">
        <v>0</v>
      </c>
      <c r="J74" s="146">
        <v>0</v>
      </c>
      <c r="K74" s="146">
        <v>0</v>
      </c>
      <c r="L74" s="146">
        <v>0</v>
      </c>
      <c r="M74" s="146">
        <v>0</v>
      </c>
      <c r="N74" s="146">
        <v>0</v>
      </c>
      <c r="O74" s="146">
        <v>1</v>
      </c>
      <c r="P74" s="146">
        <v>1</v>
      </c>
      <c r="Q74" s="146">
        <v>0</v>
      </c>
      <c r="R74" s="146">
        <v>0</v>
      </c>
      <c r="S74" s="146">
        <v>1</v>
      </c>
      <c r="T74" s="200">
        <f>H74/D74</f>
        <v>0</v>
      </c>
      <c r="U74" s="201">
        <f>I74/D74</f>
        <v>0</v>
      </c>
      <c r="V74" s="149">
        <f>J74/D74</f>
        <v>0</v>
      </c>
      <c r="W74" s="149">
        <f>K74/D74</f>
        <v>0</v>
      </c>
      <c r="X74" s="149">
        <f>L74/D74</f>
        <v>0</v>
      </c>
      <c r="Y74" s="149">
        <f>M74/D74</f>
        <v>0</v>
      </c>
      <c r="Z74" s="149">
        <f>O74/D74</f>
        <v>1</v>
      </c>
      <c r="AA74" s="149">
        <f>P74/D74</f>
        <v>1</v>
      </c>
      <c r="AB74" s="149">
        <f>Q74/D74</f>
        <v>0</v>
      </c>
      <c r="AC74" s="149">
        <f>R74/D74</f>
        <v>0</v>
      </c>
      <c r="AD74" s="192">
        <f>F74/D74</f>
        <v>0</v>
      </c>
      <c r="AE74" s="201" t="e">
        <f t="shared" si="28"/>
        <v>#DIV/0!</v>
      </c>
      <c r="AF74" s="201" t="e">
        <f t="shared" si="29"/>
        <v>#DIV/0!</v>
      </c>
      <c r="AG74" s="81">
        <f>G74/D74</f>
        <v>0</v>
      </c>
      <c r="AH74" s="39"/>
      <c r="AI74" s="72" t="e">
        <f>(T74-T75)*D74</f>
        <v>#DIV/0!</v>
      </c>
      <c r="AJ74" s="73" t="e">
        <f>(T74-T75)/T75</f>
        <v>#DIV/0!</v>
      </c>
      <c r="AK74" s="72" t="e">
        <f>(AE74-AE75)*E74</f>
        <v>#DIV/0!</v>
      </c>
      <c r="AL74" s="73" t="e">
        <f>(AE74-AE75)/AE75</f>
        <v>#DIV/0!</v>
      </c>
      <c r="AM74" s="26"/>
      <c r="AN74" s="74" t="e">
        <f>(U74-U75)*D74</f>
        <v>#DIV/0!</v>
      </c>
      <c r="AO74" s="75" t="e">
        <f>(U74-U75)/U75</f>
        <v>#DIV/0!</v>
      </c>
      <c r="AP74" s="74" t="e">
        <f>(AF74-AF75)*E74</f>
        <v>#DIV/0!</v>
      </c>
      <c r="AQ74" s="75" t="e">
        <f>(AF74-AF75)/AF75</f>
        <v>#DIV/0!</v>
      </c>
      <c r="AR74" s="101" t="e">
        <f>AD74/AD75-1</f>
        <v>#DIV/0!</v>
      </c>
      <c r="AS74" s="94">
        <v>212.77080000000001</v>
      </c>
      <c r="AT74" s="94">
        <f>H74/D74/9*7</f>
        <v>0</v>
      </c>
    </row>
    <row r="75" spans="1:47" ht="15" hidden="1" customHeight="1" x14ac:dyDescent="0.3">
      <c r="A75" s="230" t="s">
        <v>165</v>
      </c>
      <c r="B75" s="107"/>
      <c r="C75" s="56" t="s">
        <v>17</v>
      </c>
      <c r="D75" s="76">
        <v>0</v>
      </c>
      <c r="E75" s="76">
        <v>0</v>
      </c>
      <c r="F75" s="76">
        <v>0</v>
      </c>
      <c r="G75" s="76">
        <v>0</v>
      </c>
      <c r="H75" s="77">
        <v>0</v>
      </c>
      <c r="I75" s="77">
        <v>0</v>
      </c>
      <c r="J75" s="159">
        <v>0</v>
      </c>
      <c r="K75" s="159">
        <v>0</v>
      </c>
      <c r="L75" s="159">
        <v>0</v>
      </c>
      <c r="M75" s="159">
        <v>0</v>
      </c>
      <c r="N75" s="159">
        <v>0</v>
      </c>
      <c r="O75" s="159">
        <v>0</v>
      </c>
      <c r="P75" s="159">
        <v>0</v>
      </c>
      <c r="Q75" s="159">
        <v>0</v>
      </c>
      <c r="R75" s="159">
        <v>0</v>
      </c>
      <c r="S75" s="159">
        <v>0</v>
      </c>
      <c r="T75" s="202" t="e">
        <f>H75/D75</f>
        <v>#DIV/0!</v>
      </c>
      <c r="U75" s="202" t="e">
        <f>I75/D75</f>
        <v>#DIV/0!</v>
      </c>
      <c r="V75" s="162" t="e">
        <f>J75/D75</f>
        <v>#DIV/0!</v>
      </c>
      <c r="W75" s="162" t="e">
        <f>K75/D75</f>
        <v>#DIV/0!</v>
      </c>
      <c r="X75" s="162" t="e">
        <f>L75/D75</f>
        <v>#DIV/0!</v>
      </c>
      <c r="Y75" s="162" t="e">
        <f>M75/D75</f>
        <v>#DIV/0!</v>
      </c>
      <c r="Z75" s="162" t="e">
        <f>O75/D75</f>
        <v>#DIV/0!</v>
      </c>
      <c r="AA75" s="162" t="e">
        <f>P75/D75</f>
        <v>#DIV/0!</v>
      </c>
      <c r="AB75" s="162" t="e">
        <f>Q75/D75</f>
        <v>#DIV/0!</v>
      </c>
      <c r="AC75" s="162" t="e">
        <f>R75/D75</f>
        <v>#DIV/0!</v>
      </c>
      <c r="AD75" s="162" t="e">
        <f>F75/D75</f>
        <v>#DIV/0!</v>
      </c>
      <c r="AE75" s="202" t="e">
        <f t="shared" si="28"/>
        <v>#DIV/0!</v>
      </c>
      <c r="AF75" s="202" t="e">
        <f t="shared" si="29"/>
        <v>#DIV/0!</v>
      </c>
      <c r="AG75" s="79" t="e">
        <f>G75/D75</f>
        <v>#DIV/0!</v>
      </c>
      <c r="AI75" s="56"/>
      <c r="AJ75" s="56"/>
      <c r="AK75" s="56"/>
      <c r="AL75" s="56"/>
      <c r="AN75" s="56"/>
      <c r="AO75" s="56"/>
      <c r="AP75" s="56"/>
      <c r="AQ75" s="56"/>
      <c r="AR75" s="102"/>
      <c r="AS75" s="93">
        <v>0</v>
      </c>
      <c r="AT75" s="93" t="e">
        <f>H75/D75/9*7</f>
        <v>#DIV/0!</v>
      </c>
    </row>
    <row r="76" spans="1:47" ht="15" hidden="1" customHeight="1" x14ac:dyDescent="0.3">
      <c r="A76" s="230" t="s">
        <v>165</v>
      </c>
      <c r="B76" s="14"/>
      <c r="C76" s="14"/>
      <c r="D76" s="15"/>
      <c r="E76" s="15"/>
      <c r="F76" s="15"/>
      <c r="G76" s="15"/>
      <c r="H76" s="16"/>
      <c r="I76" s="16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210"/>
      <c r="U76" s="210"/>
      <c r="V76" s="210"/>
      <c r="W76" s="210"/>
      <c r="X76" s="210"/>
      <c r="Y76" s="210"/>
      <c r="Z76" s="210"/>
      <c r="AA76" s="210"/>
      <c r="AB76" s="210"/>
      <c r="AC76" s="210"/>
      <c r="AD76" s="197"/>
      <c r="AE76" s="204"/>
      <c r="AF76" s="210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03"/>
      <c r="AS76" s="96"/>
      <c r="AT76" s="96"/>
    </row>
    <row r="77" spans="1:47" ht="15" hidden="1" customHeight="1" x14ac:dyDescent="0.3">
      <c r="A77" s="230" t="s">
        <v>165</v>
      </c>
      <c r="B77" s="129" t="s">
        <v>56</v>
      </c>
      <c r="C77" s="130" t="s">
        <v>161</v>
      </c>
      <c r="D77" s="131">
        <v>3883325</v>
      </c>
      <c r="E77" s="131">
        <v>415666</v>
      </c>
      <c r="F77" s="131">
        <v>518193</v>
      </c>
      <c r="G77" s="131">
        <v>915915</v>
      </c>
      <c r="H77" s="132">
        <v>13561741.4</v>
      </c>
      <c r="I77" s="132">
        <v>15498415.300000001</v>
      </c>
      <c r="J77" s="188">
        <v>714115</v>
      </c>
      <c r="K77" s="188">
        <v>451644</v>
      </c>
      <c r="L77" s="188">
        <v>233911</v>
      </c>
      <c r="M77" s="188">
        <v>7341</v>
      </c>
      <c r="N77" s="188">
        <v>373386</v>
      </c>
      <c r="O77" s="188">
        <v>817411</v>
      </c>
      <c r="P77" s="188">
        <v>726237</v>
      </c>
      <c r="Q77" s="188">
        <v>91015</v>
      </c>
      <c r="R77" s="188">
        <v>159</v>
      </c>
      <c r="S77" s="188">
        <v>289571</v>
      </c>
      <c r="T77" s="205">
        <f>H77/D77</f>
        <v>3.4923014169558306</v>
      </c>
      <c r="U77" s="205">
        <f>I77/D77</f>
        <v>3.9910167961733825</v>
      </c>
      <c r="V77" s="189">
        <f>J77/D77</f>
        <v>0.18389266929757361</v>
      </c>
      <c r="W77" s="189">
        <f>K77/D77</f>
        <v>0.11630342554383163</v>
      </c>
      <c r="X77" s="189">
        <f>L77/D77</f>
        <v>6.0234721533737198E-2</v>
      </c>
      <c r="Y77" s="189">
        <f>M77/D77</f>
        <v>1.8903903227260144E-3</v>
      </c>
      <c r="Z77" s="189">
        <f>O77/D77</f>
        <v>0.21049255470505301</v>
      </c>
      <c r="AA77" s="189">
        <f>P77/D77</f>
        <v>0.1870142210605602</v>
      </c>
      <c r="AB77" s="189">
        <f>Q77/D77</f>
        <v>2.3437389350620924E-2</v>
      </c>
      <c r="AC77" s="189">
        <f>R77/D77</f>
        <v>4.0944293871875259E-5</v>
      </c>
      <c r="AD77" s="193">
        <f>F77/D77</f>
        <v>0.13344054386382803</v>
      </c>
      <c r="AE77" s="205">
        <f t="shared" ref="AE77:AE79" si="30">H77/E77</f>
        <v>32.626535247049311</v>
      </c>
      <c r="AF77" s="205">
        <f t="shared" ref="AF77:AF79" si="31">I77/E77</f>
        <v>37.28574215836754</v>
      </c>
      <c r="AG77" s="134">
        <f>G77/D77</f>
        <v>0.2358584460481675</v>
      </c>
      <c r="AH77" s="135"/>
      <c r="AI77" s="136">
        <f>(T77-T79)*D77</f>
        <v>39913.99129269339</v>
      </c>
      <c r="AJ77" s="137">
        <f>(T77-T79)/T79</f>
        <v>2.9518193130457348E-3</v>
      </c>
      <c r="AK77" s="136">
        <f>(AE77-AE79)*E77</f>
        <v>56501.187552289564</v>
      </c>
      <c r="AL77" s="137">
        <f>(AE77-AE79)/AE79</f>
        <v>4.1836492104903632E-3</v>
      </c>
      <c r="AM77" s="135"/>
      <c r="AN77" s="136">
        <f>(U77-U79)*D77</f>
        <v>65183.019102350139</v>
      </c>
      <c r="AO77" s="137">
        <f>(U77-U79)/U79</f>
        <v>4.2235494105165418E-3</v>
      </c>
      <c r="AP77" s="136">
        <f>(AF77-AF79)*E77</f>
        <v>84114.931559563978</v>
      </c>
      <c r="AQ77" s="137">
        <f>(AF77-AF79)/AF79</f>
        <v>5.456941252538627E-3</v>
      </c>
      <c r="AR77" s="138">
        <f>AD77/AD79-1</f>
        <v>-2.3669618273201021E-3</v>
      </c>
      <c r="AS77" s="139">
        <v>40.045543530000003</v>
      </c>
      <c r="AT77" s="139">
        <f>H77/D77/9*7</f>
        <v>2.7162344354100907</v>
      </c>
      <c r="AU77" s="29"/>
    </row>
    <row r="78" spans="1:47" ht="15" hidden="1" customHeight="1" x14ac:dyDescent="0.3">
      <c r="A78" s="230" t="s">
        <v>165</v>
      </c>
      <c r="B78" s="211"/>
      <c r="C78" s="212" t="s">
        <v>162</v>
      </c>
      <c r="D78" s="213">
        <v>3881063</v>
      </c>
      <c r="E78" s="213">
        <v>417044</v>
      </c>
      <c r="F78" s="213">
        <v>520500</v>
      </c>
      <c r="G78" s="213">
        <v>918152</v>
      </c>
      <c r="H78" s="214">
        <v>13600551.779999999</v>
      </c>
      <c r="I78" s="214">
        <v>15523478.73</v>
      </c>
      <c r="J78" s="213">
        <v>967268</v>
      </c>
      <c r="K78" s="213">
        <v>670945</v>
      </c>
      <c r="L78" s="213">
        <v>267400</v>
      </c>
      <c r="M78" s="213">
        <v>7732</v>
      </c>
      <c r="N78" s="213">
        <v>455662</v>
      </c>
      <c r="O78" s="213">
        <v>876540</v>
      </c>
      <c r="P78" s="213">
        <v>785054</v>
      </c>
      <c r="Q78" s="213">
        <v>91295</v>
      </c>
      <c r="R78" s="213">
        <v>191</v>
      </c>
      <c r="S78" s="213">
        <v>307874</v>
      </c>
      <c r="T78" s="215">
        <f>H78/D78</f>
        <v>3.5043367706218631</v>
      </c>
      <c r="U78" s="215">
        <f>I78/D78</f>
        <v>3.9998007581943402</v>
      </c>
      <c r="V78" s="216">
        <f>J78/D78</f>
        <v>0.24922759563552563</v>
      </c>
      <c r="W78" s="216">
        <f>K78/D78</f>
        <v>0.17287660622875742</v>
      </c>
      <c r="X78" s="216">
        <f>L78/D78</f>
        <v>6.889864967407125E-2</v>
      </c>
      <c r="Y78" s="216">
        <f>M78/D78</f>
        <v>1.9922376936421802E-3</v>
      </c>
      <c r="Z78" s="216">
        <f>O78/D78</f>
        <v>0.2258504950834346</v>
      </c>
      <c r="AA78" s="216">
        <f>P78/D78</f>
        <v>0.20227808721476565</v>
      </c>
      <c r="AB78" s="216">
        <f>Q78/D78</f>
        <v>2.3523194547473206E-2</v>
      </c>
      <c r="AC78" s="216">
        <f>R78/D78</f>
        <v>4.921332119576518E-5</v>
      </c>
      <c r="AD78" s="216">
        <f>F78/D78</f>
        <v>0.13411274179264804</v>
      </c>
      <c r="AE78" s="215">
        <f t="shared" si="30"/>
        <v>32.61179103403957</v>
      </c>
      <c r="AF78" s="215">
        <f t="shared" si="31"/>
        <v>37.222640129099091</v>
      </c>
      <c r="AG78" s="217">
        <f>G78/D78</f>
        <v>0.23657229990855599</v>
      </c>
      <c r="AH78" s="218"/>
      <c r="AI78" s="219">
        <f>(T78-T79)*D78</f>
        <v>86600.707576288434</v>
      </c>
      <c r="AJ78" s="220">
        <f>(T78-T79)/T79</f>
        <v>6.4082448657820021E-3</v>
      </c>
      <c r="AK78" s="219">
        <f>(AE78-AE79)*E78</f>
        <v>50539.512554398789</v>
      </c>
      <c r="AL78" s="220">
        <f>(AE78-AE79)/AE79</f>
        <v>3.7298499482411409E-3</v>
      </c>
      <c r="AM78" s="218"/>
      <c r="AN78" s="219">
        <f>(U78-U79)*D78</f>
        <v>99236.160604578617</v>
      </c>
      <c r="AO78" s="220">
        <f>(U78-U79)/U79</f>
        <v>6.4337785248192144E-3</v>
      </c>
      <c r="AP78" s="219">
        <f>(AF78-AF79)*E78</f>
        <v>58077.463464191074</v>
      </c>
      <c r="AQ78" s="220">
        <f>(AF78-AF79)/AF79</f>
        <v>3.7553156535200722E-3</v>
      </c>
      <c r="AR78" s="221">
        <f>AD78/AD79-1</f>
        <v>2.6585487301489241E-3</v>
      </c>
      <c r="AS78" s="222">
        <v>40.037951560000003</v>
      </c>
      <c r="AT78" s="222">
        <f>H78/D78/9*7</f>
        <v>2.7255952660392269</v>
      </c>
      <c r="AU78" s="29"/>
    </row>
    <row r="79" spans="1:47" ht="15" hidden="1" customHeight="1" x14ac:dyDescent="0.3">
      <c r="A79" s="230" t="s">
        <v>165</v>
      </c>
      <c r="B79" s="86"/>
      <c r="C79" s="28" t="s">
        <v>17</v>
      </c>
      <c r="D79" s="30">
        <v>862339</v>
      </c>
      <c r="E79" s="30">
        <v>92417</v>
      </c>
      <c r="F79" s="30">
        <v>115344</v>
      </c>
      <c r="G79" s="30">
        <v>203876</v>
      </c>
      <c r="H79" s="31">
        <v>3002684.33</v>
      </c>
      <c r="I79" s="31">
        <v>3427134.76</v>
      </c>
      <c r="J79" s="30">
        <v>185293</v>
      </c>
      <c r="K79" s="30">
        <v>123675</v>
      </c>
      <c r="L79" s="30">
        <v>55180</v>
      </c>
      <c r="M79" s="30">
        <v>1695</v>
      </c>
      <c r="N79" s="30">
        <v>91408</v>
      </c>
      <c r="O79" s="30">
        <v>187210</v>
      </c>
      <c r="P79" s="30">
        <v>166853</v>
      </c>
      <c r="Q79" s="30">
        <v>20316</v>
      </c>
      <c r="R79" s="30">
        <v>41</v>
      </c>
      <c r="S79" s="30">
        <v>65956</v>
      </c>
      <c r="T79" s="206">
        <f>H79/D79</f>
        <v>3.4820231138798086</v>
      </c>
      <c r="U79" s="206">
        <f>I79/D79</f>
        <v>3.9742314333458184</v>
      </c>
      <c r="V79" s="190">
        <f>J79/D79</f>
        <v>0.21487257331513476</v>
      </c>
      <c r="W79" s="190">
        <f>K79/D79</f>
        <v>0.14341807572196086</v>
      </c>
      <c r="X79" s="190">
        <f>L79/D79</f>
        <v>6.3988756162019808E-2</v>
      </c>
      <c r="Y79" s="190">
        <f>M79/D79</f>
        <v>1.9655843003737509E-3</v>
      </c>
      <c r="Z79" s="190">
        <f>O79/D79</f>
        <v>0.21709559697520348</v>
      </c>
      <c r="AA79" s="190">
        <f>P79/D79</f>
        <v>0.19348887154587696</v>
      </c>
      <c r="AB79" s="190">
        <f>Q79/D79</f>
        <v>2.3559180322355825E-2</v>
      </c>
      <c r="AC79" s="190">
        <f>R79/D79</f>
        <v>4.7545106970692503E-5</v>
      </c>
      <c r="AD79" s="194">
        <f>F79/D79</f>
        <v>0.13375714191286722</v>
      </c>
      <c r="AE79" s="206">
        <f t="shared" si="30"/>
        <v>32.490605949121914</v>
      </c>
      <c r="AF79" s="206">
        <f t="shared" si="31"/>
        <v>37.083380330458681</v>
      </c>
      <c r="AG79" s="123">
        <f>G79/D79</f>
        <v>0.23642210314041229</v>
      </c>
      <c r="AH79" s="124"/>
      <c r="AI79" s="125"/>
      <c r="AJ79" s="125"/>
      <c r="AK79" s="125"/>
      <c r="AL79" s="125"/>
      <c r="AM79" s="124"/>
      <c r="AN79" s="125"/>
      <c r="AO79" s="125"/>
      <c r="AP79" s="125"/>
      <c r="AQ79" s="125"/>
      <c r="AR79" s="126"/>
      <c r="AS79" s="97">
        <v>40.027764419999997</v>
      </c>
      <c r="AT79" s="97">
        <f>H79/D79/9*7</f>
        <v>2.7082401996842957</v>
      </c>
      <c r="AU79" s="29"/>
    </row>
    <row r="80" spans="1:47" ht="15" hidden="1" customHeight="1" x14ac:dyDescent="0.3">
      <c r="A80" s="230" t="s">
        <v>165</v>
      </c>
      <c r="B80" s="18"/>
      <c r="C80" s="18"/>
      <c r="D80" s="19"/>
      <c r="E80" s="19"/>
      <c r="F80" s="19"/>
      <c r="G80" s="19"/>
      <c r="H80" s="18"/>
      <c r="I80" s="18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  <c r="AA80" s="166"/>
      <c r="AB80" s="166"/>
      <c r="AC80" s="166"/>
      <c r="AD80" s="166"/>
      <c r="AE80" s="166"/>
      <c r="AF80" s="166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04"/>
      <c r="AS80" s="98"/>
      <c r="AT80" s="98"/>
    </row>
    <row r="81" spans="1:48" ht="15" hidden="1" customHeight="1" x14ac:dyDescent="0.3">
      <c r="A81" s="230" t="s">
        <v>165</v>
      </c>
      <c r="B81" s="87" t="s">
        <v>56</v>
      </c>
      <c r="C81" s="1"/>
      <c r="D81" s="2">
        <f>SUM(D77)</f>
        <v>3883325</v>
      </c>
      <c r="E81" s="2">
        <f>SUM(E77)</f>
        <v>415666</v>
      </c>
      <c r="F81" s="2"/>
      <c r="G81" s="2"/>
      <c r="H81" s="3"/>
      <c r="I81" s="3"/>
      <c r="J81" s="198"/>
      <c r="K81" s="198"/>
      <c r="L81" s="198"/>
      <c r="M81" s="198"/>
      <c r="N81" s="198"/>
      <c r="O81" s="198"/>
      <c r="P81" s="198"/>
      <c r="Q81" s="198"/>
      <c r="R81" s="198"/>
      <c r="S81" s="198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9"/>
      <c r="AE81" s="208"/>
      <c r="AF81" s="207"/>
      <c r="AG81" s="32"/>
      <c r="AH81" s="38"/>
      <c r="AI81" s="3">
        <f>SUMIF(AI53:AI75,"&lt;&gt;#DIV/0!")</f>
        <v>107327.61141360379</v>
      </c>
      <c r="AJ81" s="32"/>
      <c r="AK81" s="3">
        <f>SUMIF(AK53:AK75,"&lt;&gt;#DIV/0!")</f>
        <v>97199.222767499377</v>
      </c>
      <c r="AL81" s="1"/>
      <c r="AM81" s="1"/>
      <c r="AN81" s="3">
        <f>SUMIF(AN53:AN75, "&lt;&gt;#DIV/0!")</f>
        <v>142884.72117798045</v>
      </c>
      <c r="AO81" s="1"/>
      <c r="AP81" s="3">
        <f>SUMIF(AP53:AP75, "&lt;&gt;#DIV/0!")</f>
        <v>132090.41454093001</v>
      </c>
      <c r="AQ81" s="1"/>
      <c r="AR81" s="105"/>
      <c r="AS81" s="99"/>
      <c r="AT81" s="99"/>
      <c r="AU81" s="11"/>
    </row>
    <row r="82" spans="1:48" ht="15" hidden="1" customHeight="1" x14ac:dyDescent="0.3">
      <c r="A82" s="230" t="s">
        <v>165</v>
      </c>
    </row>
    <row r="83" spans="1:48" ht="15" hidden="1" customHeight="1" x14ac:dyDescent="0.3">
      <c r="A83" s="230" t="s">
        <v>165</v>
      </c>
    </row>
    <row r="84" spans="1:48" ht="15" hidden="1" customHeight="1" x14ac:dyDescent="0.3">
      <c r="A84" s="230" t="s">
        <v>172</v>
      </c>
      <c r="B84" s="62" t="s">
        <v>60</v>
      </c>
      <c r="C84" s="20" t="s">
        <v>121</v>
      </c>
      <c r="D84" s="54"/>
      <c r="E84" s="54"/>
      <c r="F84" s="54"/>
      <c r="G84" s="54"/>
      <c r="H84" s="67"/>
      <c r="I84" s="66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66"/>
      <c r="AI84" s="253" t="s">
        <v>62</v>
      </c>
      <c r="AJ84" s="254"/>
      <c r="AK84" s="254"/>
      <c r="AL84" s="254"/>
      <c r="AM84" s="254"/>
      <c r="AN84" s="254"/>
      <c r="AO84" s="255"/>
      <c r="AP84" s="63"/>
      <c r="AQ84" s="63"/>
      <c r="AS84" s="91"/>
      <c r="AT84" s="91"/>
    </row>
    <row r="85" spans="1:48" ht="57.6" hidden="1" x14ac:dyDescent="0.3">
      <c r="A85" s="230" t="s">
        <v>172</v>
      </c>
      <c r="B85" s="64" t="s">
        <v>172</v>
      </c>
      <c r="C85" s="64" t="s">
        <v>63</v>
      </c>
      <c r="D85" s="58" t="s">
        <v>64</v>
      </c>
      <c r="E85" s="58" t="s">
        <v>122</v>
      </c>
      <c r="F85" s="58" t="s">
        <v>123</v>
      </c>
      <c r="G85" s="58" t="s">
        <v>124</v>
      </c>
      <c r="H85" s="57" t="s">
        <v>125</v>
      </c>
      <c r="I85" s="57" t="s">
        <v>126</v>
      </c>
      <c r="J85" s="58" t="s">
        <v>127</v>
      </c>
      <c r="K85" s="58" t="s">
        <v>128</v>
      </c>
      <c r="L85" s="58" t="s">
        <v>129</v>
      </c>
      <c r="M85" s="58" t="s">
        <v>130</v>
      </c>
      <c r="N85" s="58" t="s">
        <v>131</v>
      </c>
      <c r="O85" s="58" t="s">
        <v>132</v>
      </c>
      <c r="P85" s="58" t="s">
        <v>133</v>
      </c>
      <c r="Q85" s="58" t="s">
        <v>134</v>
      </c>
      <c r="R85" s="58" t="s">
        <v>135</v>
      </c>
      <c r="S85" s="58" t="s">
        <v>136</v>
      </c>
      <c r="T85" s="58" t="s">
        <v>137</v>
      </c>
      <c r="U85" s="58" t="s">
        <v>138</v>
      </c>
      <c r="V85" s="58" t="s">
        <v>139</v>
      </c>
      <c r="W85" s="58" t="s">
        <v>140</v>
      </c>
      <c r="X85" s="58" t="s">
        <v>141</v>
      </c>
      <c r="Y85" s="58" t="s">
        <v>142</v>
      </c>
      <c r="Z85" s="58" t="s">
        <v>143</v>
      </c>
      <c r="AA85" s="58" t="s">
        <v>144</v>
      </c>
      <c r="AB85" s="58" t="s">
        <v>145</v>
      </c>
      <c r="AC85" s="58" t="s">
        <v>146</v>
      </c>
      <c r="AD85" s="58" t="s">
        <v>147</v>
      </c>
      <c r="AE85" s="58" t="s">
        <v>148</v>
      </c>
      <c r="AF85" s="58" t="s">
        <v>149</v>
      </c>
      <c r="AG85" s="58" t="s">
        <v>150</v>
      </c>
      <c r="AH85" s="12"/>
      <c r="AI85" s="58" t="s">
        <v>151</v>
      </c>
      <c r="AJ85" s="58" t="s">
        <v>152</v>
      </c>
      <c r="AK85" s="58" t="s">
        <v>153</v>
      </c>
      <c r="AL85" s="58" t="s">
        <v>154</v>
      </c>
      <c r="AM85" s="144"/>
      <c r="AN85" s="58" t="s">
        <v>155</v>
      </c>
      <c r="AO85" s="58" t="s">
        <v>156</v>
      </c>
      <c r="AP85" s="58" t="s">
        <v>157</v>
      </c>
      <c r="AQ85" s="58" t="s">
        <v>158</v>
      </c>
      <c r="AR85" s="58" t="s">
        <v>159</v>
      </c>
      <c r="AS85" s="145" t="s">
        <v>103</v>
      </c>
      <c r="AT85" s="145" t="s">
        <v>160</v>
      </c>
      <c r="AU85" s="6"/>
    </row>
    <row r="86" spans="1:48" ht="15" hidden="1" customHeight="1" x14ac:dyDescent="0.3">
      <c r="A86" s="230" t="s">
        <v>172</v>
      </c>
      <c r="B86" s="106" t="s">
        <v>171</v>
      </c>
      <c r="C86" s="55" t="s">
        <v>161</v>
      </c>
      <c r="D86" s="68">
        <v>2582925</v>
      </c>
      <c r="E86" s="68">
        <v>160267</v>
      </c>
      <c r="F86" s="68">
        <v>179660</v>
      </c>
      <c r="G86" s="68">
        <v>292397</v>
      </c>
      <c r="H86" s="69">
        <v>4556774.5990000004</v>
      </c>
      <c r="I86" s="69">
        <v>4756282.37</v>
      </c>
      <c r="J86" s="146">
        <v>291715</v>
      </c>
      <c r="K86" s="146">
        <v>190750</v>
      </c>
      <c r="L86" s="146">
        <v>89283</v>
      </c>
      <c r="M86" s="146">
        <v>3282</v>
      </c>
      <c r="N86" s="146">
        <v>166426</v>
      </c>
      <c r="O86" s="146">
        <v>304675</v>
      </c>
      <c r="P86" s="146">
        <v>270769</v>
      </c>
      <c r="Q86" s="146">
        <v>33872</v>
      </c>
      <c r="R86" s="146">
        <v>34</v>
      </c>
      <c r="S86" s="146">
        <v>122240</v>
      </c>
      <c r="T86" s="200">
        <f>H86/D86</f>
        <v>1.7641916040922598</v>
      </c>
      <c r="U86" s="200">
        <f>I86/D86</f>
        <v>1.8414326277379327</v>
      </c>
      <c r="V86" s="149">
        <f>J86/D86</f>
        <v>0.11293978725669541</v>
      </c>
      <c r="W86" s="149">
        <f>K86/D86</f>
        <v>7.3850382802442965E-2</v>
      </c>
      <c r="X86" s="149">
        <f>L86/D86</f>
        <v>3.4566625047184878E-2</v>
      </c>
      <c r="Y86" s="149">
        <f>M86/D86</f>
        <v>1.270652457969163E-3</v>
      </c>
      <c r="Z86" s="149">
        <f>O86/D86</f>
        <v>0.1179573545495901</v>
      </c>
      <c r="AA86" s="149">
        <f>P86/D86</f>
        <v>0.10483037641433646</v>
      </c>
      <c r="AB86" s="149">
        <f>Q86/D86</f>
        <v>1.3113814764269191E-2</v>
      </c>
      <c r="AC86" s="149">
        <f>R86/D86</f>
        <v>1.3163370984445928E-5</v>
      </c>
      <c r="AD86" s="149">
        <f>F86/D86</f>
        <v>6.9556800913692804E-2</v>
      </c>
      <c r="AE86" s="200">
        <f>H86/E86</f>
        <v>28.43239468511921</v>
      </c>
      <c r="AF86" s="200">
        <f>I86/E86</f>
        <v>29.677240916720223</v>
      </c>
      <c r="AG86" s="71">
        <f>G86/D86</f>
        <v>0.11320382899232459</v>
      </c>
      <c r="AH86" s="127"/>
      <c r="AI86" s="72">
        <f>(T86-T88)*D86</f>
        <v>36775.573141922046</v>
      </c>
      <c r="AJ86" s="73">
        <f>(T86-T88)/T88</f>
        <v>8.1361905017093578E-3</v>
      </c>
      <c r="AK86" s="72">
        <f>(AE86-AE88)*E86</f>
        <v>42482.551171988365</v>
      </c>
      <c r="AL86" s="73">
        <f>(AE86-AE88)/AE88</f>
        <v>9.4106785121330933E-3</v>
      </c>
      <c r="AM86" s="128"/>
      <c r="AN86" s="74">
        <f>(U86-U88)*D86</f>
        <v>34406.649914849586</v>
      </c>
      <c r="AO86" s="75">
        <f>(U86-U88)/U88</f>
        <v>7.2866487714820932E-3</v>
      </c>
      <c r="AP86" s="74">
        <f>(AF86-AF88)*E86</f>
        <v>40368.518676560547</v>
      </c>
      <c r="AQ86" s="75">
        <f>(AF86-AF88)/AF88</f>
        <v>8.5600627893641073E-3</v>
      </c>
      <c r="AR86" s="101">
        <f>AD86/AD88-1</f>
        <v>4.3595407478602688E-4</v>
      </c>
      <c r="AS86" s="92">
        <v>26.931126819999999</v>
      </c>
      <c r="AT86" s="94">
        <f>H86/D86/9*7</f>
        <v>1.372149025405091</v>
      </c>
      <c r="AU86" s="18"/>
      <c r="AV86" s="18"/>
    </row>
    <row r="87" spans="1:48" ht="15" hidden="1" customHeight="1" x14ac:dyDescent="0.3">
      <c r="A87" s="230" t="s">
        <v>172</v>
      </c>
      <c r="B87" s="59"/>
      <c r="C87" s="60" t="s">
        <v>162</v>
      </c>
      <c r="D87" s="82">
        <v>2579782</v>
      </c>
      <c r="E87" s="82">
        <v>160432</v>
      </c>
      <c r="F87" s="82">
        <v>179920</v>
      </c>
      <c r="G87" s="82">
        <v>293041</v>
      </c>
      <c r="H87" s="83">
        <v>4560953.4050000003</v>
      </c>
      <c r="I87" s="83">
        <v>4764245.57</v>
      </c>
      <c r="J87" s="146">
        <v>409170</v>
      </c>
      <c r="K87" s="146">
        <v>289606</v>
      </c>
      <c r="L87" s="146">
        <v>107694</v>
      </c>
      <c r="M87" s="146">
        <v>3481</v>
      </c>
      <c r="N87" s="146">
        <v>213273</v>
      </c>
      <c r="O87" s="146">
        <v>324184</v>
      </c>
      <c r="P87" s="146">
        <v>290135</v>
      </c>
      <c r="Q87" s="146">
        <v>34002</v>
      </c>
      <c r="R87" s="146">
        <v>47</v>
      </c>
      <c r="S87" s="146">
        <v>130244</v>
      </c>
      <c r="T87" s="200">
        <f>H87/D87</f>
        <v>1.7679607831204343</v>
      </c>
      <c r="U87" s="201">
        <f>I87/D87</f>
        <v>1.8467628543807191</v>
      </c>
      <c r="V87" s="149">
        <f>J87/D87</f>
        <v>0.15860642488396307</v>
      </c>
      <c r="W87" s="149">
        <f>K87/D87</f>
        <v>0.11225987312106217</v>
      </c>
      <c r="X87" s="149">
        <f>L87/D87</f>
        <v>4.1745387788580585E-2</v>
      </c>
      <c r="Y87" s="149">
        <f>M87/D87</f>
        <v>1.3493388201018537E-3</v>
      </c>
      <c r="Z87" s="149">
        <f>O87/D87</f>
        <v>0.12566333124271742</v>
      </c>
      <c r="AA87" s="149">
        <f>P87/D87</f>
        <v>0.11246492920719657</v>
      </c>
      <c r="AB87" s="149">
        <f>Q87/D87</f>
        <v>1.3180183441856714E-2</v>
      </c>
      <c r="AC87" s="149">
        <f>R87/D87</f>
        <v>1.8218593664115806E-5</v>
      </c>
      <c r="AD87" s="192">
        <f>F87/D87</f>
        <v>6.9742327064845011E-2</v>
      </c>
      <c r="AE87" s="201">
        <f t="shared" ref="AE87:AE88" si="32">H87/E87</f>
        <v>28.4291999414082</v>
      </c>
      <c r="AF87" s="201">
        <f t="shared" ref="AF87:AF88" si="33">I87/E87</f>
        <v>29.696354654931685</v>
      </c>
      <c r="AG87" s="81">
        <f>G87/D87</f>
        <v>0.11359138097715234</v>
      </c>
      <c r="AH87" s="39"/>
      <c r="AI87" s="72">
        <f>(T87-T88)*D87</f>
        <v>46454.483457096372</v>
      </c>
      <c r="AJ87" s="73">
        <f>(T87-T88)/T88</f>
        <v>1.0290064138772636E-2</v>
      </c>
      <c r="AK87" s="72">
        <f>(AE87-AE88)*E87</f>
        <v>42013.749193479809</v>
      </c>
      <c r="AL87" s="73">
        <f>(AE87-AE88)/AE88</f>
        <v>9.2972582936563641E-3</v>
      </c>
      <c r="AM87" s="26"/>
      <c r="AN87" s="74">
        <f>(U87-U88)*D87</f>
        <v>48115.605361960377</v>
      </c>
      <c r="AO87" s="75">
        <f>(U87-U88)/U88</f>
        <v>1.0202349325132141E-2</v>
      </c>
      <c r="AP87" s="74">
        <f>(AF87-AF88)*E87</f>
        <v>43476.534605801528</v>
      </c>
      <c r="AQ87" s="75">
        <f>(AF87-AF88)/AF88</f>
        <v>9.2096296768247009E-3</v>
      </c>
      <c r="AR87" s="101">
        <f>AD87/AD88-1</f>
        <v>3.1043780045192371E-3</v>
      </c>
      <c r="AS87" s="94">
        <v>26.94286572</v>
      </c>
      <c r="AT87" s="94">
        <f>H87/D87/9*7</f>
        <v>1.3750806090936711</v>
      </c>
    </row>
    <row r="88" spans="1:48" ht="15" hidden="1" customHeight="1" x14ac:dyDescent="0.3">
      <c r="A88" s="230" t="s">
        <v>172</v>
      </c>
      <c r="B88" s="107"/>
      <c r="C88" s="56" t="s">
        <v>17</v>
      </c>
      <c r="D88" s="76">
        <v>573695</v>
      </c>
      <c r="E88" s="76">
        <v>35642</v>
      </c>
      <c r="F88" s="76">
        <v>39887</v>
      </c>
      <c r="G88" s="76">
        <v>64982</v>
      </c>
      <c r="H88" s="77">
        <v>1003939.6580000001</v>
      </c>
      <c r="I88" s="77">
        <v>1048778.6100000001</v>
      </c>
      <c r="J88" s="159">
        <v>76899</v>
      </c>
      <c r="K88" s="159">
        <v>52677</v>
      </c>
      <c r="L88" s="159">
        <v>21523</v>
      </c>
      <c r="M88" s="159">
        <v>742</v>
      </c>
      <c r="N88" s="159">
        <v>41701</v>
      </c>
      <c r="O88" s="159">
        <v>69341</v>
      </c>
      <c r="P88" s="159">
        <v>61789</v>
      </c>
      <c r="Q88" s="159">
        <v>7544</v>
      </c>
      <c r="R88" s="159">
        <v>8</v>
      </c>
      <c r="S88" s="159">
        <v>27860</v>
      </c>
      <c r="T88" s="202">
        <f>H88/D88</f>
        <v>1.7499536478442379</v>
      </c>
      <c r="U88" s="202">
        <f>I88/D88</f>
        <v>1.8281118189978998</v>
      </c>
      <c r="V88" s="162">
        <f>J88/D88</f>
        <v>0.13404160747435484</v>
      </c>
      <c r="W88" s="162">
        <f>K88/D88</f>
        <v>9.1820566677415699E-2</v>
      </c>
      <c r="X88" s="162">
        <f>L88/D88</f>
        <v>3.7516450378685541E-2</v>
      </c>
      <c r="Y88" s="162">
        <f>M88/D88</f>
        <v>1.2933701705610124E-3</v>
      </c>
      <c r="Z88" s="162">
        <f>O88/D88</f>
        <v>0.12086735983405816</v>
      </c>
      <c r="AA88" s="162">
        <f>P88/D88</f>
        <v>0.10770357071266091</v>
      </c>
      <c r="AB88" s="162">
        <f>Q88/D88</f>
        <v>1.3149844429531371E-2</v>
      </c>
      <c r="AC88" s="162">
        <f>R88/D88</f>
        <v>1.3944691865886926E-5</v>
      </c>
      <c r="AD88" s="162">
        <f>F88/D88</f>
        <v>6.9526490556828982E-2</v>
      </c>
      <c r="AE88" s="202">
        <f t="shared" si="32"/>
        <v>28.167321081869705</v>
      </c>
      <c r="AF88" s="202">
        <f t="shared" si="33"/>
        <v>29.425358004601318</v>
      </c>
      <c r="AG88" s="79">
        <f>G88/D88</f>
        <v>0.11326924585363303</v>
      </c>
      <c r="AH88" s="8"/>
      <c r="AI88" s="56"/>
      <c r="AJ88" s="56"/>
      <c r="AK88" s="56"/>
      <c r="AL88" s="56"/>
      <c r="AN88" s="56"/>
      <c r="AO88" s="56"/>
      <c r="AP88" s="56"/>
      <c r="AQ88" s="56"/>
      <c r="AR88" s="102"/>
      <c r="AS88" s="93">
        <v>26.950789400000001</v>
      </c>
      <c r="AT88" s="93">
        <f>H88/D88/9*7</f>
        <v>1.3610750594344072</v>
      </c>
    </row>
    <row r="89" spans="1:48" ht="15" hidden="1" customHeight="1" x14ac:dyDescent="0.3">
      <c r="A89" s="230" t="s">
        <v>172</v>
      </c>
      <c r="B89" s="65"/>
      <c r="D89" s="9"/>
      <c r="E89" s="9"/>
      <c r="F89" s="9"/>
      <c r="G89" s="9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V89" s="141"/>
      <c r="W89" s="141"/>
      <c r="X89" s="141"/>
      <c r="Y89" s="141"/>
      <c r="Z89" s="141"/>
      <c r="AA89" s="141"/>
      <c r="AB89" s="141"/>
      <c r="AC89" s="141"/>
      <c r="AD89" s="196"/>
      <c r="AE89" s="203"/>
      <c r="AG89" s="85"/>
      <c r="AR89" s="9"/>
      <c r="AS89" s="95"/>
      <c r="AT89" s="95"/>
    </row>
    <row r="90" spans="1:48" ht="15" hidden="1" customHeight="1" x14ac:dyDescent="0.3">
      <c r="A90" s="230" t="s">
        <v>172</v>
      </c>
      <c r="B90" s="107" t="s">
        <v>173</v>
      </c>
      <c r="C90" s="60" t="s">
        <v>161</v>
      </c>
      <c r="D90" s="82">
        <v>278097</v>
      </c>
      <c r="E90" s="82">
        <v>67694</v>
      </c>
      <c r="F90" s="82">
        <v>92532</v>
      </c>
      <c r="G90" s="82">
        <v>185098</v>
      </c>
      <c r="H90" s="83">
        <v>3025944.7590000001</v>
      </c>
      <c r="I90" s="83">
        <v>3800889.81</v>
      </c>
      <c r="J90" s="146">
        <v>90848</v>
      </c>
      <c r="K90" s="146">
        <v>59185</v>
      </c>
      <c r="L90" s="146">
        <v>27765</v>
      </c>
      <c r="M90" s="146">
        <v>750</v>
      </c>
      <c r="N90" s="146">
        <v>47480</v>
      </c>
      <c r="O90" s="146">
        <v>116363</v>
      </c>
      <c r="P90" s="146">
        <v>99519</v>
      </c>
      <c r="Q90" s="146">
        <v>16840</v>
      </c>
      <c r="R90" s="146">
        <v>4</v>
      </c>
      <c r="S90" s="146">
        <v>39164</v>
      </c>
      <c r="T90" s="201">
        <f>H90/D90</f>
        <v>10.880896805790785</v>
      </c>
      <c r="U90" s="201">
        <f>I90/D90</f>
        <v>13.667496628874098</v>
      </c>
      <c r="V90" s="149">
        <f>J90/D90</f>
        <v>0.32667738235220084</v>
      </c>
      <c r="W90" s="149">
        <f>K90/D90</f>
        <v>0.21282142561768017</v>
      </c>
      <c r="X90" s="149">
        <f>L90/D90</f>
        <v>9.9839264716987244E-2</v>
      </c>
      <c r="Y90" s="149">
        <f>M90/D90</f>
        <v>2.6969007216906329E-3</v>
      </c>
      <c r="Z90" s="149">
        <f>O90/D90</f>
        <v>0.41842594490411616</v>
      </c>
      <c r="AA90" s="149">
        <f>P90/D90</f>
        <v>0.3578571505625735</v>
      </c>
      <c r="AB90" s="149">
        <f>Q90/D90</f>
        <v>6.0554410871027017E-2</v>
      </c>
      <c r="AC90" s="149">
        <f>R90/D90</f>
        <v>1.4383470515683377E-5</v>
      </c>
      <c r="AD90" s="192">
        <f>F90/D90</f>
        <v>0.33273282343930355</v>
      </c>
      <c r="AE90" s="201">
        <f t="shared" ref="AE90:AE92" si="34">H90/E90</f>
        <v>44.700339158566493</v>
      </c>
      <c r="AF90" s="201">
        <f t="shared" ref="AF90:AF92" si="35">I90/E90</f>
        <v>56.148104854196831</v>
      </c>
      <c r="AG90" s="81">
        <f>G90/D90</f>
        <v>0.66558790637799037</v>
      </c>
      <c r="AH90" s="39"/>
      <c r="AI90" s="72">
        <f>(T90-T92)*D90</f>
        <v>4546.3542192475697</v>
      </c>
      <c r="AJ90" s="73">
        <f>(T90-T92)/T92</f>
        <v>1.5047185475619113E-3</v>
      </c>
      <c r="AK90" s="72">
        <f>(AE90-AE92)*E90</f>
        <v>37937.768664285904</v>
      </c>
      <c r="AL90" s="73">
        <f>(AE90-AE92)/AE92</f>
        <v>1.2696680023504044E-2</v>
      </c>
      <c r="AM90" s="26"/>
      <c r="AN90" s="74">
        <f>(U90-U92)*D90</f>
        <v>18122.437341913446</v>
      </c>
      <c r="AO90" s="75">
        <f>(U90-U92)/U92</f>
        <v>4.7907882131221612E-3</v>
      </c>
      <c r="AP90" s="74">
        <f>(AF90-AF92)*E90</f>
        <v>59928.229285714639</v>
      </c>
      <c r="AQ90" s="75">
        <f>(AF90-AF92)/AF92</f>
        <v>1.6019471997430181E-2</v>
      </c>
      <c r="AR90" s="101">
        <f>AD90/AD92-1</f>
        <v>-1.9094807242601042E-2</v>
      </c>
      <c r="AS90" s="94">
        <v>82.322334920000003</v>
      </c>
      <c r="AT90" s="94">
        <f>H90/D90/9*7</f>
        <v>8.4629197378372769</v>
      </c>
    </row>
    <row r="91" spans="1:48" ht="15" hidden="1" customHeight="1" x14ac:dyDescent="0.3">
      <c r="A91" s="230" t="s">
        <v>172</v>
      </c>
      <c r="B91" s="59"/>
      <c r="C91" s="60" t="s">
        <v>162</v>
      </c>
      <c r="D91" s="82">
        <v>278022</v>
      </c>
      <c r="E91" s="82">
        <v>68243</v>
      </c>
      <c r="F91" s="82">
        <v>93365</v>
      </c>
      <c r="G91" s="82">
        <v>185990</v>
      </c>
      <c r="H91" s="83">
        <v>3026894.7889999999</v>
      </c>
      <c r="I91" s="83">
        <v>3785640.64</v>
      </c>
      <c r="J91" s="146">
        <v>119345</v>
      </c>
      <c r="K91" s="146">
        <v>85605</v>
      </c>
      <c r="L91" s="146">
        <v>29835</v>
      </c>
      <c r="M91" s="146">
        <v>773</v>
      </c>
      <c r="N91" s="146">
        <v>54318</v>
      </c>
      <c r="O91" s="146">
        <v>123158</v>
      </c>
      <c r="P91" s="146">
        <v>106710</v>
      </c>
      <c r="Q91" s="146">
        <v>16443</v>
      </c>
      <c r="R91" s="146">
        <v>5</v>
      </c>
      <c r="S91" s="146">
        <v>40963</v>
      </c>
      <c r="T91" s="200">
        <f>H91/D91</f>
        <v>10.88724917092892</v>
      </c>
      <c r="U91" s="201">
        <f>I91/D91</f>
        <v>13.616334822424125</v>
      </c>
      <c r="V91" s="149">
        <f>J91/D91</f>
        <v>0.42926459057196914</v>
      </c>
      <c r="W91" s="149">
        <f>K91/D91</f>
        <v>0.30790728791246735</v>
      </c>
      <c r="X91" s="149">
        <f>L91/D91</f>
        <v>0.10731165159591687</v>
      </c>
      <c r="Y91" s="149">
        <f>M91/D91</f>
        <v>2.7803555114343471E-3</v>
      </c>
      <c r="Z91" s="149">
        <f>O91/D91</f>
        <v>0.44297933257080374</v>
      </c>
      <c r="AA91" s="149">
        <f>P91/D91</f>
        <v>0.38381854673371174</v>
      </c>
      <c r="AB91" s="149">
        <f>Q91/D91</f>
        <v>5.9142801648790384E-2</v>
      </c>
      <c r="AC91" s="149">
        <f>R91/D91</f>
        <v>1.7984188301645194E-5</v>
      </c>
      <c r="AD91" s="192">
        <f>F91/D91</f>
        <v>0.33581874815662072</v>
      </c>
      <c r="AE91" s="201">
        <f t="shared" si="34"/>
        <v>44.354655994021364</v>
      </c>
      <c r="AF91" s="201">
        <f t="shared" si="35"/>
        <v>55.472951658045517</v>
      </c>
      <c r="AG91" s="81">
        <f>G91/D91</f>
        <v>0.6689758364445979</v>
      </c>
      <c r="AH91" s="39"/>
      <c r="AI91" s="72">
        <f>(T91-T92)*D91</f>
        <v>6311.2253730845132</v>
      </c>
      <c r="AJ91" s="73">
        <f>(T91-T92)/T92</f>
        <v>2.0894059840233037E-3</v>
      </c>
      <c r="AK91" s="72">
        <f>(AE91-AE92)*E91</f>
        <v>14654.988700414331</v>
      </c>
      <c r="AL91" s="73">
        <f>(AE91-AE92)/AE92</f>
        <v>4.8651467585538186E-3</v>
      </c>
      <c r="AM91" s="26"/>
      <c r="AN91" s="74">
        <f>(U91-U92)*D91</f>
        <v>3893.4421476446719</v>
      </c>
      <c r="AO91" s="75">
        <f>(U91-U92)/U92</f>
        <v>1.0295352766720492E-3</v>
      </c>
      <c r="AP91" s="74">
        <f>(AF91-AF92)*E91</f>
        <v>14339.769129834564</v>
      </c>
      <c r="AQ91" s="75">
        <f>(AF91-AF92)/AF92</f>
        <v>3.8023402589265963E-3</v>
      </c>
      <c r="AR91" s="101">
        <f>AD91/AD92-1</f>
        <v>-9.9974192891489899E-3</v>
      </c>
      <c r="AS91" s="94">
        <v>82.484145990000002</v>
      </c>
      <c r="AT91" s="94">
        <f>H91/D91/9*7</f>
        <v>8.467860466278049</v>
      </c>
    </row>
    <row r="92" spans="1:48" ht="15" hidden="1" customHeight="1" x14ac:dyDescent="0.3">
      <c r="A92" s="230" t="s">
        <v>172</v>
      </c>
      <c r="B92" s="107"/>
      <c r="C92" s="56" t="s">
        <v>17</v>
      </c>
      <c r="D92" s="76">
        <v>61770</v>
      </c>
      <c r="E92" s="76">
        <v>15204</v>
      </c>
      <c r="F92" s="76">
        <v>20953</v>
      </c>
      <c r="G92" s="76">
        <v>41927</v>
      </c>
      <c r="H92" s="77">
        <v>671103.17429999996</v>
      </c>
      <c r="I92" s="77">
        <v>840215.97</v>
      </c>
      <c r="J92" s="159">
        <v>23968</v>
      </c>
      <c r="K92" s="159">
        <v>16472</v>
      </c>
      <c r="L92" s="159">
        <v>6626</v>
      </c>
      <c r="M92" s="159">
        <v>175</v>
      </c>
      <c r="N92" s="159">
        <v>11478</v>
      </c>
      <c r="O92" s="159">
        <v>27296</v>
      </c>
      <c r="P92" s="159">
        <v>23488</v>
      </c>
      <c r="Q92" s="159">
        <v>3807</v>
      </c>
      <c r="R92" s="159">
        <v>1</v>
      </c>
      <c r="S92" s="159">
        <v>8925</v>
      </c>
      <c r="T92" s="202">
        <f>H92/D92</f>
        <v>10.864548717824185</v>
      </c>
      <c r="U92" s="202">
        <f>I92/D92</f>
        <v>13.602330743079165</v>
      </c>
      <c r="V92" s="162">
        <f>J92/D92</f>
        <v>0.38802007446980735</v>
      </c>
      <c r="W92" s="162">
        <f>K92/D92</f>
        <v>0.26666666666666666</v>
      </c>
      <c r="X92" s="162">
        <f>L92/D92</f>
        <v>0.10726890076088716</v>
      </c>
      <c r="Y92" s="162">
        <f>M92/D92</f>
        <v>2.8330904970050187E-3</v>
      </c>
      <c r="Z92" s="162">
        <f>O92/D92</f>
        <v>0.44189736117856565</v>
      </c>
      <c r="AA92" s="162">
        <f>P92/D92</f>
        <v>0.38024931196373646</v>
      </c>
      <c r="AB92" s="162">
        <f>Q92/D92</f>
        <v>6.163186012627489E-2</v>
      </c>
      <c r="AC92" s="162">
        <f>R92/D92</f>
        <v>1.6189088554314391E-5</v>
      </c>
      <c r="AD92" s="162">
        <f>F92/D92</f>
        <v>0.33920997247854945</v>
      </c>
      <c r="AE92" s="202">
        <f t="shared" si="34"/>
        <v>44.139908859510655</v>
      </c>
      <c r="AF92" s="202">
        <f t="shared" si="35"/>
        <v>55.262823599052879</v>
      </c>
      <c r="AG92" s="79">
        <f>G92/D92</f>
        <v>0.67875991581673956</v>
      </c>
      <c r="AI92" s="56"/>
      <c r="AJ92" s="56"/>
      <c r="AK92" s="56"/>
      <c r="AL92" s="56"/>
      <c r="AN92" s="56"/>
      <c r="AO92" s="56"/>
      <c r="AP92" s="56"/>
      <c r="AQ92" s="56"/>
      <c r="AR92" s="102"/>
      <c r="AS92" s="93">
        <v>82.700500849999997</v>
      </c>
      <c r="AT92" s="93">
        <f>H92/D92/9*7</f>
        <v>8.4502045583076999</v>
      </c>
    </row>
    <row r="93" spans="1:48" ht="15" hidden="1" customHeight="1" x14ac:dyDescent="0.3">
      <c r="A93" s="230" t="s">
        <v>172</v>
      </c>
      <c r="B93" s="65"/>
      <c r="D93" s="9"/>
      <c r="E93" s="9"/>
      <c r="F93" s="9"/>
      <c r="G93" s="9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V93" s="141"/>
      <c r="W93" s="141"/>
      <c r="X93" s="141"/>
      <c r="Y93" s="141"/>
      <c r="Z93" s="141"/>
      <c r="AA93" s="141"/>
      <c r="AB93" s="141"/>
      <c r="AC93" s="141"/>
      <c r="AD93" s="196"/>
      <c r="AE93" s="203"/>
      <c r="AG93" s="85"/>
      <c r="AR93" s="9"/>
      <c r="AS93" s="95"/>
      <c r="AT93" s="95"/>
    </row>
    <row r="94" spans="1:48" ht="15" hidden="1" customHeight="1" x14ac:dyDescent="0.3">
      <c r="A94" s="230" t="s">
        <v>172</v>
      </c>
      <c r="B94" s="107" t="s">
        <v>174</v>
      </c>
      <c r="C94" s="60" t="s">
        <v>161</v>
      </c>
      <c r="D94" s="82">
        <v>449338</v>
      </c>
      <c r="E94" s="82">
        <v>61768</v>
      </c>
      <c r="F94" s="82">
        <v>76196</v>
      </c>
      <c r="G94" s="82">
        <v>126541</v>
      </c>
      <c r="H94" s="83">
        <v>1748639.4920000001</v>
      </c>
      <c r="I94" s="83">
        <v>1909622.48</v>
      </c>
      <c r="J94" s="146">
        <v>125435</v>
      </c>
      <c r="K94" s="146">
        <v>78412</v>
      </c>
      <c r="L94" s="146">
        <v>42346</v>
      </c>
      <c r="M94" s="146">
        <v>1259</v>
      </c>
      <c r="N94" s="146">
        <v>62300</v>
      </c>
      <c r="O94" s="146">
        <v>143624</v>
      </c>
      <c r="P94" s="146">
        <v>128344</v>
      </c>
      <c r="Q94" s="146">
        <v>15251</v>
      </c>
      <c r="R94" s="146">
        <v>29</v>
      </c>
      <c r="S94" s="146">
        <v>49750</v>
      </c>
      <c r="T94" s="201">
        <f>H94/D94</f>
        <v>3.8915904998019308</v>
      </c>
      <c r="U94" s="201">
        <f>I94/D94</f>
        <v>4.2498575237349163</v>
      </c>
      <c r="V94" s="149">
        <f>J94/D94</f>
        <v>0.27915511263236137</v>
      </c>
      <c r="W94" s="149">
        <f>K94/D94</f>
        <v>0.17450560602486323</v>
      </c>
      <c r="X94" s="149">
        <f>L94/D94</f>
        <v>9.4240860999959944E-2</v>
      </c>
      <c r="Y94" s="149">
        <f>M94/D94</f>
        <v>2.8018996835344439E-3</v>
      </c>
      <c r="Z94" s="149">
        <f>O94/D94</f>
        <v>0.31963466254801509</v>
      </c>
      <c r="AA94" s="149">
        <f>P94/D94</f>
        <v>0.28562908100360973</v>
      </c>
      <c r="AB94" s="149">
        <f>Q94/D94</f>
        <v>3.3941042155348537E-2</v>
      </c>
      <c r="AC94" s="149">
        <f>R94/D94</f>
        <v>6.4539389056790216E-5</v>
      </c>
      <c r="AD94" s="192">
        <f>F94/D94</f>
        <v>0.16957390650245471</v>
      </c>
      <c r="AE94" s="201">
        <f t="shared" ref="AE94:AE96" si="36">H94/E94</f>
        <v>28.309796205154775</v>
      </c>
      <c r="AF94" s="201">
        <f t="shared" ref="AF94:AF96" si="37">I94/E94</f>
        <v>30.91604843932133</v>
      </c>
      <c r="AG94" s="81">
        <f>G94/D94</f>
        <v>0.28161651140121691</v>
      </c>
      <c r="AH94" s="39"/>
      <c r="AI94" s="72">
        <f>(T94-T96)*D94</f>
        <v>15463.615677573169</v>
      </c>
      <c r="AJ94" s="73">
        <f>(T94-T96)/T96</f>
        <v>8.9221272283023841E-3</v>
      </c>
      <c r="AK94" s="72">
        <f>(AE94-AE96)*E94</f>
        <v>-10352.667648617336</v>
      </c>
      <c r="AL94" s="73">
        <f>(AE94-AE96)/AE96</f>
        <v>-5.8855678189523152E-3</v>
      </c>
      <c r="AM94" s="26"/>
      <c r="AN94" s="74">
        <f>(U94-U96)*D94</f>
        <v>14202.288265806677</v>
      </c>
      <c r="AO94" s="75">
        <f>(U94-U96)/U96</f>
        <v>7.4929497573899195E-3</v>
      </c>
      <c r="AP94" s="74">
        <f>(AF94-AF96)*E94</f>
        <v>-14030.682986840229</v>
      </c>
      <c r="AQ94" s="75">
        <f>(AF94-AF96)/AF96</f>
        <v>-7.2937696133615407E-3</v>
      </c>
      <c r="AR94" s="101">
        <f>AD94/AD96-1</f>
        <v>2.0058397153673413E-2</v>
      </c>
      <c r="AS94" s="94">
        <v>51.458258780000001</v>
      </c>
      <c r="AT94" s="94">
        <f>H94/D94/9*7</f>
        <v>3.0267926109570573</v>
      </c>
    </row>
    <row r="95" spans="1:48" ht="15" hidden="1" customHeight="1" x14ac:dyDescent="0.3">
      <c r="A95" s="230" t="s">
        <v>172</v>
      </c>
      <c r="B95" s="59"/>
      <c r="C95" s="60" t="s">
        <v>162</v>
      </c>
      <c r="D95" s="82">
        <v>449115</v>
      </c>
      <c r="E95" s="82">
        <v>61655</v>
      </c>
      <c r="F95" s="82">
        <v>75980</v>
      </c>
      <c r="G95" s="82">
        <v>125831</v>
      </c>
      <c r="H95" s="83">
        <v>1753348.068</v>
      </c>
      <c r="I95" s="83">
        <v>1916801.53</v>
      </c>
      <c r="J95" s="146">
        <v>170956</v>
      </c>
      <c r="K95" s="146">
        <v>116244</v>
      </c>
      <c r="L95" s="146">
        <v>50164</v>
      </c>
      <c r="M95" s="146">
        <v>1263</v>
      </c>
      <c r="N95" s="146">
        <v>75078</v>
      </c>
      <c r="O95" s="146">
        <v>154087</v>
      </c>
      <c r="P95" s="146">
        <v>138676</v>
      </c>
      <c r="Q95" s="146">
        <v>15393</v>
      </c>
      <c r="R95" s="146">
        <v>18</v>
      </c>
      <c r="S95" s="146">
        <v>52924</v>
      </c>
      <c r="T95" s="200">
        <f>H95/D95</f>
        <v>3.9040069202765437</v>
      </c>
      <c r="U95" s="201">
        <f>I95/D95</f>
        <v>4.2679525956603541</v>
      </c>
      <c r="V95" s="149">
        <f>J95/D95</f>
        <v>0.38065083553210205</v>
      </c>
      <c r="W95" s="149">
        <f>K95/D95</f>
        <v>0.25882903042650546</v>
      </c>
      <c r="X95" s="149">
        <f>L95/D95</f>
        <v>0.11169522282711555</v>
      </c>
      <c r="Y95" s="149">
        <f>M95/D95</f>
        <v>2.8121973213987507E-3</v>
      </c>
      <c r="Z95" s="149">
        <f>O95/D95</f>
        <v>0.34309029981185218</v>
      </c>
      <c r="AA95" s="149">
        <f>P95/D95</f>
        <v>0.30877614864789643</v>
      </c>
      <c r="AB95" s="149">
        <f>Q95/D95</f>
        <v>3.4274072342273136E-2</v>
      </c>
      <c r="AC95" s="149">
        <f>R95/D95</f>
        <v>4.0078821682642532E-5</v>
      </c>
      <c r="AD95" s="192">
        <f>F95/D95</f>
        <v>0.1691771595248433</v>
      </c>
      <c r="AE95" s="201">
        <f t="shared" si="36"/>
        <v>28.438051544886871</v>
      </c>
      <c r="AF95" s="201">
        <f t="shared" si="37"/>
        <v>31.089149785094477</v>
      </c>
      <c r="AG95" s="81">
        <f>G95/D95</f>
        <v>0.28017545617492179</v>
      </c>
      <c r="AH95" s="39"/>
      <c r="AI95" s="72">
        <f>(T95-T96)*D95</f>
        <v>21032.341988519212</v>
      </c>
      <c r="AJ95" s="73">
        <f>(T95-T96)/T96</f>
        <v>1.2141171307694877E-2</v>
      </c>
      <c r="AK95" s="72">
        <f>(AE95-AE96)*E95</f>
        <v>-2426.1452355832898</v>
      </c>
      <c r="AL95" s="73">
        <f>(AE95-AE96)/AE96</f>
        <v>-1.381809356404848E-3</v>
      </c>
      <c r="AM95" s="26"/>
      <c r="AN95" s="74">
        <f>(U95-U96)*D95</f>
        <v>22322.008101780433</v>
      </c>
      <c r="AO95" s="75">
        <f>(U95-U96)/U96</f>
        <v>1.1782660009654977E-2</v>
      </c>
      <c r="AP95" s="74">
        <f>(AF95-AF96)*E95</f>
        <v>-3332.4514135738073</v>
      </c>
      <c r="AQ95" s="75">
        <f>(AF95-AF96)/AF96</f>
        <v>-1.7355306691257588E-3</v>
      </c>
      <c r="AR95" s="101">
        <f>AD95/AD96-1</f>
        <v>1.7671797148961055E-2</v>
      </c>
      <c r="AS95" s="94">
        <v>51.2680358</v>
      </c>
      <c r="AT95" s="94">
        <f>H95/D95/9*7</f>
        <v>3.0364498268817561</v>
      </c>
    </row>
    <row r="96" spans="1:48" ht="15" hidden="1" customHeight="1" x14ac:dyDescent="0.3">
      <c r="A96" s="230" t="s">
        <v>172</v>
      </c>
      <c r="B96" s="107"/>
      <c r="C96" s="56" t="s">
        <v>17</v>
      </c>
      <c r="D96" s="76">
        <v>99862</v>
      </c>
      <c r="E96" s="76">
        <v>13526</v>
      </c>
      <c r="F96" s="76">
        <v>16601</v>
      </c>
      <c r="G96" s="76">
        <v>27796</v>
      </c>
      <c r="H96" s="77">
        <v>385185.33789999998</v>
      </c>
      <c r="I96" s="77">
        <v>421242.92</v>
      </c>
      <c r="J96" s="159">
        <v>32354</v>
      </c>
      <c r="K96" s="159">
        <v>21413</v>
      </c>
      <c r="L96" s="159">
        <v>9882</v>
      </c>
      <c r="M96" s="159">
        <v>276</v>
      </c>
      <c r="N96" s="159">
        <v>15100</v>
      </c>
      <c r="O96" s="159">
        <v>33300</v>
      </c>
      <c r="P96" s="159">
        <v>29886</v>
      </c>
      <c r="Q96" s="159">
        <v>3407</v>
      </c>
      <c r="R96" s="159">
        <v>7</v>
      </c>
      <c r="S96" s="159">
        <v>11342</v>
      </c>
      <c r="T96" s="202">
        <f>H96/D96</f>
        <v>3.8571762822695317</v>
      </c>
      <c r="U96" s="202">
        <f>I96/D96</f>
        <v>4.2182503855320341</v>
      </c>
      <c r="V96" s="162">
        <f>J96/D96</f>
        <v>0.32398710220103744</v>
      </c>
      <c r="W96" s="162">
        <f>K96/D96</f>
        <v>0.21442590775269874</v>
      </c>
      <c r="X96" s="162">
        <f>L96/D96</f>
        <v>9.8956560052872969E-2</v>
      </c>
      <c r="Y96" s="162">
        <f>M96/D96</f>
        <v>2.7638140634075022E-3</v>
      </c>
      <c r="Z96" s="162">
        <f>O96/D96</f>
        <v>0.33346017504155734</v>
      </c>
      <c r="AA96" s="162">
        <f>P96/D96</f>
        <v>0.29927299673549496</v>
      </c>
      <c r="AB96" s="162">
        <f>Q96/D96</f>
        <v>3.4117081572570145E-2</v>
      </c>
      <c r="AC96" s="162">
        <f>R96/D96</f>
        <v>7.0096733492219261E-5</v>
      </c>
      <c r="AD96" s="162">
        <f>F96/D96</f>
        <v>0.16623941038633314</v>
      </c>
      <c r="AE96" s="202">
        <f t="shared" si="36"/>
        <v>28.477401885258022</v>
      </c>
      <c r="AF96" s="202">
        <f t="shared" si="37"/>
        <v>31.1431997634186</v>
      </c>
      <c r="AG96" s="79">
        <f>G96/D96</f>
        <v>0.27834411487853239</v>
      </c>
      <c r="AI96" s="56"/>
      <c r="AJ96" s="56"/>
      <c r="AK96" s="56"/>
      <c r="AL96" s="56"/>
      <c r="AN96" s="56"/>
      <c r="AO96" s="56"/>
      <c r="AP96" s="56"/>
      <c r="AQ96" s="56"/>
      <c r="AR96" s="102"/>
      <c r="AS96" s="93">
        <v>51.409036100000002</v>
      </c>
      <c r="AT96" s="93">
        <f>H96/D96/9*7</f>
        <v>3.0000259973207468</v>
      </c>
    </row>
    <row r="97" spans="1:48" ht="15" hidden="1" customHeight="1" x14ac:dyDescent="0.3">
      <c r="A97" s="230" t="s">
        <v>172</v>
      </c>
      <c r="B97" s="65"/>
      <c r="D97" s="9"/>
      <c r="E97" s="9"/>
      <c r="F97" s="9"/>
      <c r="G97" s="9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V97" s="141"/>
      <c r="W97" s="141"/>
      <c r="X97" s="141"/>
      <c r="Y97" s="141"/>
      <c r="Z97" s="141"/>
      <c r="AA97" s="141"/>
      <c r="AB97" s="141"/>
      <c r="AC97" s="141"/>
      <c r="AD97" s="196"/>
      <c r="AE97" s="203"/>
      <c r="AG97" s="85"/>
      <c r="AR97" s="9"/>
      <c r="AS97" s="95"/>
      <c r="AT97" s="95"/>
    </row>
    <row r="98" spans="1:48" ht="15" hidden="1" customHeight="1" x14ac:dyDescent="0.3">
      <c r="A98" s="230" t="s">
        <v>172</v>
      </c>
      <c r="B98" s="107" t="s">
        <v>175</v>
      </c>
      <c r="C98" s="60" t="s">
        <v>161</v>
      </c>
      <c r="D98" s="82">
        <v>572965</v>
      </c>
      <c r="E98" s="82">
        <v>125937</v>
      </c>
      <c r="F98" s="82">
        <v>169805</v>
      </c>
      <c r="G98" s="82">
        <v>311879</v>
      </c>
      <c r="H98" s="83">
        <v>4230382.55</v>
      </c>
      <c r="I98" s="83">
        <v>5031620.6399999997</v>
      </c>
      <c r="J98" s="146">
        <v>206117</v>
      </c>
      <c r="K98" s="146">
        <v>123297</v>
      </c>
      <c r="L98" s="146">
        <v>74517</v>
      </c>
      <c r="M98" s="146">
        <v>2050</v>
      </c>
      <c r="N98" s="146">
        <v>97180</v>
      </c>
      <c r="O98" s="146">
        <v>252749</v>
      </c>
      <c r="P98" s="146">
        <v>227605</v>
      </c>
      <c r="Q98" s="146">
        <v>25052</v>
      </c>
      <c r="R98" s="146">
        <v>92</v>
      </c>
      <c r="S98" s="146">
        <v>78417</v>
      </c>
      <c r="T98" s="201">
        <f>H98/D98</f>
        <v>7.3833175673906783</v>
      </c>
      <c r="U98" s="201">
        <f>I98/D98</f>
        <v>8.7817242588988851</v>
      </c>
      <c r="V98" s="149">
        <f>J98/D98</f>
        <v>0.35973750578133046</v>
      </c>
      <c r="W98" s="149">
        <f>K98/D98</f>
        <v>0.21519115478257833</v>
      </c>
      <c r="X98" s="149">
        <f>L98/D98</f>
        <v>0.13005506444547224</v>
      </c>
      <c r="Y98" s="149">
        <f>M98/D98</f>
        <v>3.5778799752166361E-3</v>
      </c>
      <c r="Z98" s="149">
        <f>O98/D98</f>
        <v>0.44112467602733152</v>
      </c>
      <c r="AA98" s="149">
        <f>P98/D98</f>
        <v>0.39724066915082074</v>
      </c>
      <c r="AB98" s="149">
        <f>Q98/D98</f>
        <v>4.3723438604452276E-2</v>
      </c>
      <c r="AC98" s="149">
        <f>R98/D98</f>
        <v>1.6056827205850269E-4</v>
      </c>
      <c r="AD98" s="192">
        <f>F98/D98</f>
        <v>0.29636190692276143</v>
      </c>
      <c r="AE98" s="201">
        <f t="shared" ref="AE98:AE100" si="38">H98/E98</f>
        <v>33.591260312696029</v>
      </c>
      <c r="AF98" s="201">
        <f t="shared" ref="AF98:AF100" si="39">I98/E98</f>
        <v>39.953473879797038</v>
      </c>
      <c r="AG98" s="81">
        <f>G98/D98</f>
        <v>0.54432469697101915</v>
      </c>
      <c r="AH98" s="39"/>
      <c r="AI98" s="72">
        <f>(T98-T100)*D98</f>
        <v>-21140.090830027646</v>
      </c>
      <c r="AJ98" s="73">
        <f>(T98-T100)/T100</f>
        <v>-4.9723575800834623E-3</v>
      </c>
      <c r="AK98" s="72">
        <f>(AE98-AE100)*E98</f>
        <v>-1748.0047985848103</v>
      </c>
      <c r="AL98" s="73">
        <f>(AE98-AE100)/AE100</f>
        <v>-4.1303187034314002E-4</v>
      </c>
      <c r="AM98" s="26"/>
      <c r="AN98" s="74">
        <f>(U98-U100)*D98</f>
        <v>-6824.8500001575467</v>
      </c>
      <c r="AO98" s="75">
        <f>(U98-U100)/U100</f>
        <v>-1.3545546962258261E-3</v>
      </c>
      <c r="AP98" s="74">
        <f>(AF98-AF100)*E98</f>
        <v>16156.556112675275</v>
      </c>
      <c r="AQ98" s="75">
        <f>(AF98-AF100)/AF100</f>
        <v>3.2213481828291448E-3</v>
      </c>
      <c r="AR98" s="101">
        <f>AD98/AD100-1</f>
        <v>-6.898701367338389E-3</v>
      </c>
      <c r="AS98" s="94">
        <v>69.694742000000005</v>
      </c>
      <c r="AT98" s="94">
        <f>H98/D98/9*7</f>
        <v>5.7425803301927498</v>
      </c>
    </row>
    <row r="99" spans="1:48" ht="15" hidden="1" customHeight="1" x14ac:dyDescent="0.3">
      <c r="A99" s="230" t="s">
        <v>172</v>
      </c>
      <c r="B99" s="59"/>
      <c r="C99" s="60" t="s">
        <v>162</v>
      </c>
      <c r="D99" s="82">
        <v>574144</v>
      </c>
      <c r="E99" s="82">
        <v>126714</v>
      </c>
      <c r="F99" s="82">
        <v>171235</v>
      </c>
      <c r="G99" s="82">
        <v>313290</v>
      </c>
      <c r="H99" s="83">
        <v>4259355.5199999996</v>
      </c>
      <c r="I99" s="83">
        <v>5056790.99</v>
      </c>
      <c r="J99" s="146">
        <v>267797</v>
      </c>
      <c r="K99" s="146">
        <v>179490</v>
      </c>
      <c r="L99" s="146">
        <v>79707</v>
      </c>
      <c r="M99" s="146">
        <v>2215</v>
      </c>
      <c r="N99" s="146">
        <v>112993</v>
      </c>
      <c r="O99" s="146">
        <v>275111</v>
      </c>
      <c r="P99" s="146">
        <v>249533</v>
      </c>
      <c r="Q99" s="146">
        <v>25457</v>
      </c>
      <c r="R99" s="146">
        <v>121</v>
      </c>
      <c r="S99" s="146">
        <v>83743</v>
      </c>
      <c r="T99" s="200">
        <f>H99/D99</f>
        <v>7.418618883067662</v>
      </c>
      <c r="U99" s="201">
        <f>I99/D99</f>
        <v>8.8075308459201871</v>
      </c>
      <c r="V99" s="149">
        <f>J99/D99</f>
        <v>0.46642828280013376</v>
      </c>
      <c r="W99" s="149">
        <f>K99/D99</f>
        <v>0.31262192063315125</v>
      </c>
      <c r="X99" s="149">
        <f>L99/D99</f>
        <v>0.1388275415226842</v>
      </c>
      <c r="Y99" s="149">
        <f>M99/D99</f>
        <v>3.8579171775721772E-3</v>
      </c>
      <c r="Z99" s="149">
        <f>O99/D99</f>
        <v>0.47916724724111026</v>
      </c>
      <c r="AA99" s="149">
        <f>P99/D99</f>
        <v>0.43461744788763795</v>
      </c>
      <c r="AB99" s="149">
        <f>Q99/D99</f>
        <v>4.4339050830453683E-2</v>
      </c>
      <c r="AC99" s="149">
        <f>R99/D99</f>
        <v>2.1074852301861553E-4</v>
      </c>
      <c r="AD99" s="192">
        <f>F99/D99</f>
        <v>0.29824399453795564</v>
      </c>
      <c r="AE99" s="201">
        <f t="shared" si="38"/>
        <v>33.613929952491432</v>
      </c>
      <c r="AF99" s="201">
        <f t="shared" si="39"/>
        <v>39.907121470397904</v>
      </c>
      <c r="AG99" s="81">
        <f>G99/D99</f>
        <v>0.54566450228514096</v>
      </c>
      <c r="AH99" s="39"/>
      <c r="AI99" s="72">
        <f>(T99-T100)*D99</f>
        <v>-915.55257287189511</v>
      </c>
      <c r="AJ99" s="73">
        <f>(T99-T100)/T100</f>
        <v>-2.1490476950307592E-4</v>
      </c>
      <c r="AK99" s="72">
        <f>(AE99-AE100)*E99</f>
        <v>1113.771183147619</v>
      </c>
      <c r="AL99" s="73">
        <f>(AE99-AE100)/AE100</f>
        <v>2.6155658810519136E-4</v>
      </c>
      <c r="AM99" s="26"/>
      <c r="AN99" s="74">
        <f>(U99-U100)*D99</f>
        <v>7977.8034865998161</v>
      </c>
      <c r="AO99" s="75">
        <f>(U99-U100)/U100</f>
        <v>1.5801344181065079E-3</v>
      </c>
      <c r="AP99" s="74">
        <f>(AF99-AF100)*E99</f>
        <v>10382.738845070087</v>
      </c>
      <c r="AQ99" s="75">
        <f>(AF99-AF100)/AF100</f>
        <v>2.0574512263635972E-3</v>
      </c>
      <c r="AR99" s="101">
        <f>AD99/AD100-1</f>
        <v>-5.9187309039332447E-4</v>
      </c>
      <c r="AS99" s="94">
        <v>69.540033940000001</v>
      </c>
      <c r="AT99" s="94">
        <f>H99/D99/9*7</f>
        <v>5.7700369090526262</v>
      </c>
    </row>
    <row r="100" spans="1:48" ht="15" hidden="1" customHeight="1" x14ac:dyDescent="0.3">
      <c r="A100" s="230" t="s">
        <v>172</v>
      </c>
      <c r="B100" s="107"/>
      <c r="C100" s="56" t="s">
        <v>17</v>
      </c>
      <c r="D100" s="76">
        <v>127012</v>
      </c>
      <c r="E100" s="76">
        <v>28045</v>
      </c>
      <c r="F100" s="76">
        <v>37903</v>
      </c>
      <c r="G100" s="76">
        <v>69171</v>
      </c>
      <c r="H100" s="77">
        <v>942456.15989999997</v>
      </c>
      <c r="I100" s="77">
        <v>1116897.26</v>
      </c>
      <c r="J100" s="159">
        <v>52072</v>
      </c>
      <c r="K100" s="159">
        <v>33113</v>
      </c>
      <c r="L100" s="159">
        <v>17149</v>
      </c>
      <c r="M100" s="159">
        <v>502</v>
      </c>
      <c r="N100" s="159">
        <v>23129</v>
      </c>
      <c r="O100" s="159">
        <v>57273</v>
      </c>
      <c r="P100" s="159">
        <v>51690</v>
      </c>
      <c r="Q100" s="159">
        <v>5558</v>
      </c>
      <c r="R100" s="159">
        <v>25</v>
      </c>
      <c r="S100" s="159">
        <v>17829</v>
      </c>
      <c r="T100" s="202">
        <f>H100/D100</f>
        <v>7.4202135223443451</v>
      </c>
      <c r="U100" s="202">
        <f>I100/D100</f>
        <v>8.7936357194595782</v>
      </c>
      <c r="V100" s="162">
        <f>J100/D100</f>
        <v>0.40997701004629483</v>
      </c>
      <c r="W100" s="162">
        <f>K100/D100</f>
        <v>0.26070764967089721</v>
      </c>
      <c r="X100" s="162">
        <f>L100/D100</f>
        <v>0.13501873838692408</v>
      </c>
      <c r="Y100" s="162">
        <f>M100/D100</f>
        <v>3.9523824520517744E-3</v>
      </c>
      <c r="Z100" s="162">
        <f>O100/D100</f>
        <v>0.45092589676565992</v>
      </c>
      <c r="AA100" s="162">
        <f>P100/D100</f>
        <v>0.4069694202122634</v>
      </c>
      <c r="AB100" s="162">
        <f>Q100/D100</f>
        <v>4.3759644757975627E-2</v>
      </c>
      <c r="AC100" s="162">
        <f>R100/D100</f>
        <v>1.968317954209051E-4</v>
      </c>
      <c r="AD100" s="162">
        <f>F100/D100</f>
        <v>0.29842062167354266</v>
      </c>
      <c r="AE100" s="202">
        <f t="shared" si="38"/>
        <v>33.605140306650028</v>
      </c>
      <c r="AF100" s="202">
        <f t="shared" si="39"/>
        <v>39.825183098591552</v>
      </c>
      <c r="AG100" s="79">
        <f>G100/D100</f>
        <v>0.54460208484237704</v>
      </c>
      <c r="AI100" s="56"/>
      <c r="AJ100" s="56"/>
      <c r="AK100" s="56"/>
      <c r="AL100" s="56"/>
      <c r="AN100" s="56"/>
      <c r="AO100" s="56"/>
      <c r="AP100" s="56"/>
      <c r="AQ100" s="56"/>
      <c r="AR100" s="102"/>
      <c r="AS100" s="93">
        <v>69.392500979999994</v>
      </c>
      <c r="AT100" s="93">
        <f>H100/D100/9*7</f>
        <v>5.7712771840456023</v>
      </c>
    </row>
    <row r="101" spans="1:48" ht="15" hidden="1" customHeight="1" x14ac:dyDescent="0.3">
      <c r="A101" s="230" t="s">
        <v>172</v>
      </c>
      <c r="B101" s="14"/>
      <c r="C101" s="14"/>
      <c r="D101" s="15"/>
      <c r="E101" s="15"/>
      <c r="F101" s="15"/>
      <c r="G101" s="15"/>
      <c r="H101" s="16"/>
      <c r="I101" s="16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210"/>
      <c r="U101" s="210"/>
      <c r="V101" s="210"/>
      <c r="W101" s="210"/>
      <c r="X101" s="210"/>
      <c r="Y101" s="210"/>
      <c r="Z101" s="210"/>
      <c r="AA101" s="210"/>
      <c r="AB101" s="210"/>
      <c r="AC101" s="210"/>
      <c r="AD101" s="197"/>
      <c r="AE101" s="204"/>
      <c r="AF101" s="210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03"/>
      <c r="AS101" s="96"/>
      <c r="AT101" s="96"/>
    </row>
    <row r="102" spans="1:48" ht="15" hidden="1" customHeight="1" x14ac:dyDescent="0.3">
      <c r="A102" s="230" t="s">
        <v>172</v>
      </c>
      <c r="B102" s="129" t="s">
        <v>56</v>
      </c>
      <c r="C102" s="130" t="s">
        <v>161</v>
      </c>
      <c r="D102" s="131">
        <v>3883325</v>
      </c>
      <c r="E102" s="131">
        <v>415666</v>
      </c>
      <c r="F102" s="131">
        <v>518193</v>
      </c>
      <c r="G102" s="131">
        <v>915915</v>
      </c>
      <c r="H102" s="132">
        <v>13561741.4</v>
      </c>
      <c r="I102" s="132">
        <v>15498415.300000001</v>
      </c>
      <c r="J102" s="188">
        <v>714115</v>
      </c>
      <c r="K102" s="188">
        <v>451644</v>
      </c>
      <c r="L102" s="188">
        <v>233911</v>
      </c>
      <c r="M102" s="188">
        <v>7341</v>
      </c>
      <c r="N102" s="188">
        <v>373386</v>
      </c>
      <c r="O102" s="188">
        <v>817411</v>
      </c>
      <c r="P102" s="188">
        <v>726237</v>
      </c>
      <c r="Q102" s="188">
        <v>91015</v>
      </c>
      <c r="R102" s="188">
        <v>159</v>
      </c>
      <c r="S102" s="188">
        <v>289571</v>
      </c>
      <c r="T102" s="205">
        <f>H102/D102</f>
        <v>3.4923014169558306</v>
      </c>
      <c r="U102" s="205">
        <f>I102/D102</f>
        <v>3.9910167961733825</v>
      </c>
      <c r="V102" s="189">
        <f>J102/D102</f>
        <v>0.18389266929757361</v>
      </c>
      <c r="W102" s="189">
        <f>K102/D102</f>
        <v>0.11630342554383163</v>
      </c>
      <c r="X102" s="189">
        <f>L102/D102</f>
        <v>6.0234721533737198E-2</v>
      </c>
      <c r="Y102" s="189">
        <f>M102/D102</f>
        <v>1.8903903227260144E-3</v>
      </c>
      <c r="Z102" s="189">
        <f>O102/D102</f>
        <v>0.21049255470505301</v>
      </c>
      <c r="AA102" s="189">
        <f>P102/D102</f>
        <v>0.1870142210605602</v>
      </c>
      <c r="AB102" s="189">
        <f>Q102/D102</f>
        <v>2.3437389350620924E-2</v>
      </c>
      <c r="AC102" s="189">
        <f>R102/D102</f>
        <v>4.0944293871875259E-5</v>
      </c>
      <c r="AD102" s="193">
        <f>F102/D102</f>
        <v>0.13344054386382803</v>
      </c>
      <c r="AE102" s="205">
        <f t="shared" ref="AE102:AE104" si="40">H102/E102</f>
        <v>32.626535247049311</v>
      </c>
      <c r="AF102" s="205">
        <f t="shared" ref="AF102:AF104" si="41">I102/E102</f>
        <v>37.28574215836754</v>
      </c>
      <c r="AG102" s="134">
        <f>G102/D102</f>
        <v>0.2358584460481675</v>
      </c>
      <c r="AH102" s="135"/>
      <c r="AI102" s="136">
        <f>(T102-T104)*D102</f>
        <v>39913.99129269339</v>
      </c>
      <c r="AJ102" s="137">
        <f>(T102-T104)/T104</f>
        <v>2.9518193130457348E-3</v>
      </c>
      <c r="AK102" s="136">
        <f>(AE102-AE104)*E102</f>
        <v>56501.187552289564</v>
      </c>
      <c r="AL102" s="137">
        <f>(AE102-AE104)/AE104</f>
        <v>4.1836492104903632E-3</v>
      </c>
      <c r="AM102" s="135"/>
      <c r="AN102" s="136">
        <f>(U102-U104)*D102</f>
        <v>65183.019102350139</v>
      </c>
      <c r="AO102" s="137">
        <f>(U102-U104)/U104</f>
        <v>4.2235494105165418E-3</v>
      </c>
      <c r="AP102" s="136">
        <f>(AF102-AF104)*E102</f>
        <v>84114.931559563978</v>
      </c>
      <c r="AQ102" s="137">
        <f>(AF102-AF104)/AF104</f>
        <v>5.456941252538627E-3</v>
      </c>
      <c r="AR102" s="138">
        <f>AD102/AD104-1</f>
        <v>-2.3669618273201021E-3</v>
      </c>
      <c r="AS102" s="139">
        <v>40.045543530000003</v>
      </c>
      <c r="AT102" s="139">
        <f>H102/D102/9*7</f>
        <v>2.7162344354100907</v>
      </c>
      <c r="AU102" s="29"/>
    </row>
    <row r="103" spans="1:48" ht="15" hidden="1" customHeight="1" x14ac:dyDescent="0.3">
      <c r="A103" s="230" t="s">
        <v>172</v>
      </c>
      <c r="B103" s="211"/>
      <c r="C103" s="212" t="s">
        <v>162</v>
      </c>
      <c r="D103" s="213">
        <v>3881063</v>
      </c>
      <c r="E103" s="213">
        <v>417044</v>
      </c>
      <c r="F103" s="213">
        <v>520500</v>
      </c>
      <c r="G103" s="213">
        <v>918152</v>
      </c>
      <c r="H103" s="214">
        <v>13600551.779999999</v>
      </c>
      <c r="I103" s="214">
        <v>15523478.73</v>
      </c>
      <c r="J103" s="213">
        <v>967268</v>
      </c>
      <c r="K103" s="213">
        <v>670945</v>
      </c>
      <c r="L103" s="213">
        <v>267400</v>
      </c>
      <c r="M103" s="213">
        <v>7732</v>
      </c>
      <c r="N103" s="213">
        <v>455662</v>
      </c>
      <c r="O103" s="213">
        <v>876540</v>
      </c>
      <c r="P103" s="213">
        <v>785054</v>
      </c>
      <c r="Q103" s="213">
        <v>91295</v>
      </c>
      <c r="R103" s="213">
        <v>191</v>
      </c>
      <c r="S103" s="213">
        <v>307874</v>
      </c>
      <c r="T103" s="215">
        <f>H103/D103</f>
        <v>3.5043367706218631</v>
      </c>
      <c r="U103" s="215">
        <f>I103/D103</f>
        <v>3.9998007581943402</v>
      </c>
      <c r="V103" s="216">
        <f>J103/D103</f>
        <v>0.24922759563552563</v>
      </c>
      <c r="W103" s="216">
        <f>K103/D103</f>
        <v>0.17287660622875742</v>
      </c>
      <c r="X103" s="216">
        <f>L103/D103</f>
        <v>6.889864967407125E-2</v>
      </c>
      <c r="Y103" s="216">
        <f>M103/D103</f>
        <v>1.9922376936421802E-3</v>
      </c>
      <c r="Z103" s="216">
        <f>O103/D103</f>
        <v>0.2258504950834346</v>
      </c>
      <c r="AA103" s="216">
        <f>P103/D103</f>
        <v>0.20227808721476565</v>
      </c>
      <c r="AB103" s="216">
        <f>Q103/D103</f>
        <v>2.3523194547473206E-2</v>
      </c>
      <c r="AC103" s="216">
        <f>R103/D103</f>
        <v>4.921332119576518E-5</v>
      </c>
      <c r="AD103" s="216">
        <f>F103/D103</f>
        <v>0.13411274179264804</v>
      </c>
      <c r="AE103" s="215">
        <f t="shared" si="40"/>
        <v>32.61179103403957</v>
      </c>
      <c r="AF103" s="215">
        <f t="shared" si="41"/>
        <v>37.222640129099091</v>
      </c>
      <c r="AG103" s="217">
        <f>G103/D103</f>
        <v>0.23657229990855599</v>
      </c>
      <c r="AH103" s="218"/>
      <c r="AI103" s="219">
        <f>(T103-T104)*D103</f>
        <v>86600.707576288434</v>
      </c>
      <c r="AJ103" s="220">
        <f>(T103-T104)/T104</f>
        <v>6.4082448657820021E-3</v>
      </c>
      <c r="AK103" s="219">
        <f>(AE103-AE104)*E103</f>
        <v>50539.512554398789</v>
      </c>
      <c r="AL103" s="220">
        <f>(AE103-AE104)/AE104</f>
        <v>3.7298499482411409E-3</v>
      </c>
      <c r="AM103" s="218"/>
      <c r="AN103" s="219">
        <f>(U103-U104)*D103</f>
        <v>99236.160604578617</v>
      </c>
      <c r="AO103" s="220">
        <f>(U103-U104)/U104</f>
        <v>6.4337785248192144E-3</v>
      </c>
      <c r="AP103" s="219">
        <f>(AF103-AF104)*E103</f>
        <v>58077.463464191074</v>
      </c>
      <c r="AQ103" s="220">
        <f>(AF103-AF104)/AF104</f>
        <v>3.7553156535200722E-3</v>
      </c>
      <c r="AR103" s="221">
        <f>AD103/AD104-1</f>
        <v>2.6585487301489241E-3</v>
      </c>
      <c r="AS103" s="222">
        <v>40.037951560000003</v>
      </c>
      <c r="AT103" s="222">
        <f>H103/D103/9*7</f>
        <v>2.7255952660392269</v>
      </c>
      <c r="AU103" s="29"/>
    </row>
    <row r="104" spans="1:48" ht="15" hidden="1" customHeight="1" x14ac:dyDescent="0.3">
      <c r="A104" s="230" t="s">
        <v>172</v>
      </c>
      <c r="B104" s="86"/>
      <c r="C104" s="28" t="s">
        <v>17</v>
      </c>
      <c r="D104" s="30">
        <v>862339</v>
      </c>
      <c r="E104" s="30">
        <v>92417</v>
      </c>
      <c r="F104" s="30">
        <v>115344</v>
      </c>
      <c r="G104" s="30">
        <v>203876</v>
      </c>
      <c r="H104" s="31">
        <v>3002684.33</v>
      </c>
      <c r="I104" s="31">
        <v>3427134.76</v>
      </c>
      <c r="J104" s="30">
        <v>185293</v>
      </c>
      <c r="K104" s="30">
        <v>123675</v>
      </c>
      <c r="L104" s="30">
        <v>55180</v>
      </c>
      <c r="M104" s="30">
        <v>1695</v>
      </c>
      <c r="N104" s="30">
        <v>91408</v>
      </c>
      <c r="O104" s="30">
        <v>187210</v>
      </c>
      <c r="P104" s="30">
        <v>166853</v>
      </c>
      <c r="Q104" s="30">
        <v>20316</v>
      </c>
      <c r="R104" s="30">
        <v>41</v>
      </c>
      <c r="S104" s="30">
        <v>65956</v>
      </c>
      <c r="T104" s="206">
        <f>H104/D104</f>
        <v>3.4820231138798086</v>
      </c>
      <c r="U104" s="206">
        <f>I104/D104</f>
        <v>3.9742314333458184</v>
      </c>
      <c r="V104" s="190">
        <f>J104/D104</f>
        <v>0.21487257331513476</v>
      </c>
      <c r="W104" s="190">
        <f>K104/D104</f>
        <v>0.14341807572196086</v>
      </c>
      <c r="X104" s="190">
        <f>L104/D104</f>
        <v>6.3988756162019808E-2</v>
      </c>
      <c r="Y104" s="190">
        <f>M104/D104</f>
        <v>1.9655843003737509E-3</v>
      </c>
      <c r="Z104" s="190">
        <f>O104/D104</f>
        <v>0.21709559697520348</v>
      </c>
      <c r="AA104" s="190">
        <f>P104/D104</f>
        <v>0.19348887154587696</v>
      </c>
      <c r="AB104" s="190">
        <f>Q104/D104</f>
        <v>2.3559180322355825E-2</v>
      </c>
      <c r="AC104" s="190">
        <f>R104/D104</f>
        <v>4.7545106970692503E-5</v>
      </c>
      <c r="AD104" s="194">
        <f>F104/D104</f>
        <v>0.13375714191286722</v>
      </c>
      <c r="AE104" s="206">
        <f t="shared" si="40"/>
        <v>32.490605949121914</v>
      </c>
      <c r="AF104" s="206">
        <f t="shared" si="41"/>
        <v>37.083380330458681</v>
      </c>
      <c r="AG104" s="123">
        <f>G104/D104</f>
        <v>0.23642210314041229</v>
      </c>
      <c r="AH104" s="124"/>
      <c r="AI104" s="125"/>
      <c r="AJ104" s="125"/>
      <c r="AK104" s="125"/>
      <c r="AL104" s="125"/>
      <c r="AM104" s="124"/>
      <c r="AN104" s="125"/>
      <c r="AO104" s="125"/>
      <c r="AP104" s="125"/>
      <c r="AQ104" s="125"/>
      <c r="AR104" s="126"/>
      <c r="AS104" s="97">
        <v>40.027764419999997</v>
      </c>
      <c r="AT104" s="97">
        <f>H104/D104/9*7</f>
        <v>2.7082401996842957</v>
      </c>
      <c r="AU104" s="29"/>
    </row>
    <row r="105" spans="1:48" ht="15" hidden="1" customHeight="1" x14ac:dyDescent="0.3">
      <c r="A105" s="230" t="s">
        <v>172</v>
      </c>
      <c r="B105" s="18"/>
      <c r="C105" s="18"/>
      <c r="D105" s="19"/>
      <c r="E105" s="19"/>
      <c r="F105" s="19"/>
      <c r="G105" s="19"/>
      <c r="H105" s="18"/>
      <c r="I105" s="18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  <c r="AA105" s="166"/>
      <c r="AB105" s="166"/>
      <c r="AC105" s="166"/>
      <c r="AD105" s="166"/>
      <c r="AE105" s="166"/>
      <c r="AF105" s="166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04"/>
      <c r="AS105" s="98"/>
      <c r="AT105" s="98"/>
    </row>
    <row r="106" spans="1:48" ht="15" hidden="1" customHeight="1" x14ac:dyDescent="0.3">
      <c r="A106" s="230" t="s">
        <v>172</v>
      </c>
      <c r="B106" s="87" t="s">
        <v>56</v>
      </c>
      <c r="C106" s="1"/>
      <c r="D106" s="2">
        <f>SUM(D102)</f>
        <v>3883325</v>
      </c>
      <c r="E106" s="2">
        <f>SUM(E102)</f>
        <v>415666</v>
      </c>
      <c r="F106" s="2"/>
      <c r="G106" s="2"/>
      <c r="H106" s="3"/>
      <c r="I106" s="3"/>
      <c r="J106" s="198"/>
      <c r="K106" s="198"/>
      <c r="L106" s="198"/>
      <c r="M106" s="198"/>
      <c r="N106" s="198"/>
      <c r="O106" s="198"/>
      <c r="P106" s="198"/>
      <c r="Q106" s="198"/>
      <c r="R106" s="198"/>
      <c r="S106" s="198"/>
      <c r="T106" s="207"/>
      <c r="U106" s="207"/>
      <c r="V106" s="207"/>
      <c r="W106" s="207"/>
      <c r="X106" s="207"/>
      <c r="Y106" s="207"/>
      <c r="Z106" s="207"/>
      <c r="AA106" s="207"/>
      <c r="AB106" s="207"/>
      <c r="AC106" s="207"/>
      <c r="AD106" s="209"/>
      <c r="AE106" s="208"/>
      <c r="AF106" s="207"/>
      <c r="AG106" s="32"/>
      <c r="AH106" s="38"/>
      <c r="AI106" s="3">
        <f>SUMIF(AI86:AI100,"&lt;&gt;#DIV/0!")</f>
        <v>108527.95045454334</v>
      </c>
      <c r="AJ106" s="32"/>
      <c r="AK106" s="3">
        <f>SUMIF(AK86:AK100,"&lt;&gt;#DIV/0!")</f>
        <v>123676.01123053058</v>
      </c>
      <c r="AL106" s="1"/>
      <c r="AM106" s="1"/>
      <c r="AN106" s="3">
        <f>SUMIF(AN86:AN100, "&lt;&gt;#DIV/0!")</f>
        <v>142215.38462039747</v>
      </c>
      <c r="AO106" s="1"/>
      <c r="AP106" s="3">
        <f>SUMIF(AP86:AP100, "&lt;&gt;#DIV/0!")</f>
        <v>167289.21225524263</v>
      </c>
      <c r="AQ106" s="1"/>
      <c r="AR106" s="105"/>
      <c r="AS106" s="99"/>
      <c r="AT106" s="99"/>
      <c r="AU106" s="11"/>
    </row>
    <row r="107" spans="1:48" ht="15" hidden="1" customHeight="1" x14ac:dyDescent="0.3">
      <c r="A107" s="230" t="s">
        <v>172</v>
      </c>
    </row>
    <row r="108" spans="1:48" ht="15" hidden="1" customHeight="1" x14ac:dyDescent="0.3">
      <c r="A108" s="230" t="s">
        <v>172</v>
      </c>
    </row>
    <row r="109" spans="1:48" ht="15" hidden="1" customHeight="1" x14ac:dyDescent="0.3">
      <c r="A109" s="230" t="s">
        <v>176</v>
      </c>
      <c r="B109" s="62" t="s">
        <v>60</v>
      </c>
      <c r="C109" s="20" t="s">
        <v>121</v>
      </c>
      <c r="D109" s="54"/>
      <c r="E109" s="54"/>
      <c r="F109" s="54"/>
      <c r="G109" s="54"/>
      <c r="H109" s="67"/>
      <c r="I109" s="66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  <c r="AA109" s="143"/>
      <c r="AB109" s="143"/>
      <c r="AC109" s="143"/>
      <c r="AD109" s="143"/>
      <c r="AE109" s="143"/>
      <c r="AF109" s="143"/>
      <c r="AG109" s="66"/>
      <c r="AI109" s="253" t="s">
        <v>62</v>
      </c>
      <c r="AJ109" s="254"/>
      <c r="AK109" s="254"/>
      <c r="AL109" s="254"/>
      <c r="AM109" s="254"/>
      <c r="AN109" s="254"/>
      <c r="AO109" s="255"/>
      <c r="AP109" s="63"/>
      <c r="AQ109" s="63"/>
      <c r="AS109" s="91"/>
      <c r="AT109" s="91"/>
    </row>
    <row r="110" spans="1:48" ht="57.6" hidden="1" x14ac:dyDescent="0.3">
      <c r="A110" s="230" t="s">
        <v>176</v>
      </c>
      <c r="B110" s="64" t="s">
        <v>176</v>
      </c>
      <c r="C110" s="64" t="s">
        <v>63</v>
      </c>
      <c r="D110" s="58" t="s">
        <v>64</v>
      </c>
      <c r="E110" s="58" t="s">
        <v>122</v>
      </c>
      <c r="F110" s="58" t="s">
        <v>123</v>
      </c>
      <c r="G110" s="58" t="s">
        <v>124</v>
      </c>
      <c r="H110" s="57" t="s">
        <v>125</v>
      </c>
      <c r="I110" s="57" t="s">
        <v>126</v>
      </c>
      <c r="J110" s="58" t="s">
        <v>127</v>
      </c>
      <c r="K110" s="58" t="s">
        <v>128</v>
      </c>
      <c r="L110" s="58" t="s">
        <v>129</v>
      </c>
      <c r="M110" s="58" t="s">
        <v>130</v>
      </c>
      <c r="N110" s="58" t="s">
        <v>131</v>
      </c>
      <c r="O110" s="58" t="s">
        <v>132</v>
      </c>
      <c r="P110" s="58" t="s">
        <v>133</v>
      </c>
      <c r="Q110" s="58" t="s">
        <v>134</v>
      </c>
      <c r="R110" s="58" t="s">
        <v>135</v>
      </c>
      <c r="S110" s="58" t="s">
        <v>136</v>
      </c>
      <c r="T110" s="58" t="s">
        <v>137</v>
      </c>
      <c r="U110" s="58" t="s">
        <v>138</v>
      </c>
      <c r="V110" s="58" t="s">
        <v>139</v>
      </c>
      <c r="W110" s="58" t="s">
        <v>140</v>
      </c>
      <c r="X110" s="58" t="s">
        <v>141</v>
      </c>
      <c r="Y110" s="58" t="s">
        <v>142</v>
      </c>
      <c r="Z110" s="58" t="s">
        <v>143</v>
      </c>
      <c r="AA110" s="58" t="s">
        <v>144</v>
      </c>
      <c r="AB110" s="58" t="s">
        <v>145</v>
      </c>
      <c r="AC110" s="58" t="s">
        <v>146</v>
      </c>
      <c r="AD110" s="58" t="s">
        <v>147</v>
      </c>
      <c r="AE110" s="58" t="s">
        <v>148</v>
      </c>
      <c r="AF110" s="58" t="s">
        <v>149</v>
      </c>
      <c r="AG110" s="58" t="s">
        <v>150</v>
      </c>
      <c r="AH110" s="12"/>
      <c r="AI110" s="58" t="s">
        <v>151</v>
      </c>
      <c r="AJ110" s="58" t="s">
        <v>152</v>
      </c>
      <c r="AK110" s="58" t="s">
        <v>153</v>
      </c>
      <c r="AL110" s="58" t="s">
        <v>154</v>
      </c>
      <c r="AM110" s="144"/>
      <c r="AN110" s="58" t="s">
        <v>155</v>
      </c>
      <c r="AO110" s="58" t="s">
        <v>156</v>
      </c>
      <c r="AP110" s="58" t="s">
        <v>157</v>
      </c>
      <c r="AQ110" s="58" t="s">
        <v>158</v>
      </c>
      <c r="AR110" s="58" t="s">
        <v>159</v>
      </c>
      <c r="AS110" s="145" t="s">
        <v>103</v>
      </c>
      <c r="AT110" s="145" t="s">
        <v>160</v>
      </c>
      <c r="AU110" s="6"/>
    </row>
    <row r="111" spans="1:48" ht="15" hidden="1" customHeight="1" x14ac:dyDescent="0.3">
      <c r="A111" s="230" t="s">
        <v>176</v>
      </c>
      <c r="B111" s="106" t="s">
        <v>171</v>
      </c>
      <c r="C111" s="55" t="s">
        <v>161</v>
      </c>
      <c r="D111" s="68">
        <v>1</v>
      </c>
      <c r="E111" s="68">
        <v>0</v>
      </c>
      <c r="F111" s="68">
        <v>0</v>
      </c>
      <c r="G111" s="68">
        <v>0</v>
      </c>
      <c r="H111" s="69">
        <v>0</v>
      </c>
      <c r="I111" s="69">
        <v>0</v>
      </c>
      <c r="J111" s="146">
        <v>0</v>
      </c>
      <c r="K111" s="146">
        <v>0</v>
      </c>
      <c r="L111" s="146">
        <v>0</v>
      </c>
      <c r="M111" s="146">
        <v>0</v>
      </c>
      <c r="N111" s="146">
        <v>0</v>
      </c>
      <c r="O111" s="146">
        <v>0</v>
      </c>
      <c r="P111" s="146">
        <v>0</v>
      </c>
      <c r="Q111" s="146">
        <v>0</v>
      </c>
      <c r="R111" s="146">
        <v>0</v>
      </c>
      <c r="S111" s="146">
        <v>0</v>
      </c>
      <c r="T111" s="200">
        <f>H111/D111</f>
        <v>0</v>
      </c>
      <c r="U111" s="200">
        <f>I111/D111</f>
        <v>0</v>
      </c>
      <c r="V111" s="149">
        <f>J111/D111</f>
        <v>0</v>
      </c>
      <c r="W111" s="149">
        <f>K111/D111</f>
        <v>0</v>
      </c>
      <c r="X111" s="149">
        <f>L111/D111</f>
        <v>0</v>
      </c>
      <c r="Y111" s="149">
        <f>M111/D111</f>
        <v>0</v>
      </c>
      <c r="Z111" s="149">
        <f>O111/D111</f>
        <v>0</v>
      </c>
      <c r="AA111" s="149">
        <f>P111/D111</f>
        <v>0</v>
      </c>
      <c r="AB111" s="149">
        <f>Q111/D111</f>
        <v>0</v>
      </c>
      <c r="AC111" s="149">
        <f>R111/D111</f>
        <v>0</v>
      </c>
      <c r="AD111" s="149">
        <f>F111/D111</f>
        <v>0</v>
      </c>
      <c r="AE111" s="200" t="e">
        <f>H111/E111</f>
        <v>#DIV/0!</v>
      </c>
      <c r="AF111" s="200" t="e">
        <f>I111/E111</f>
        <v>#DIV/0!</v>
      </c>
      <c r="AG111" s="71">
        <f>G111/D111</f>
        <v>0</v>
      </c>
      <c r="AH111" s="127"/>
      <c r="AI111" s="72" t="e">
        <f>(T111-T113)*D111</f>
        <v>#DIV/0!</v>
      </c>
      <c r="AJ111" s="73" t="e">
        <f>(T111-T113)/T113</f>
        <v>#DIV/0!</v>
      </c>
      <c r="AK111" s="72" t="e">
        <f>(AE111-AE113)*E111</f>
        <v>#DIV/0!</v>
      </c>
      <c r="AL111" s="73" t="e">
        <f>(AE111-AE113)/AE113</f>
        <v>#DIV/0!</v>
      </c>
      <c r="AM111" s="128"/>
      <c r="AN111" s="74" t="e">
        <f>(U111-U113)*D111</f>
        <v>#DIV/0!</v>
      </c>
      <c r="AO111" s="75" t="e">
        <f>(U111-U113)/U113</f>
        <v>#DIV/0!</v>
      </c>
      <c r="AP111" s="74" t="e">
        <f>(AF111-AF113)*E111</f>
        <v>#DIV/0!</v>
      </c>
      <c r="AQ111" s="75" t="e">
        <f>(AF111-AF113)/AF113</f>
        <v>#DIV/0!</v>
      </c>
      <c r="AR111" s="101" t="e">
        <f>AD111/AD113-1</f>
        <v>#DIV/0!</v>
      </c>
      <c r="AS111" s="92">
        <v>0</v>
      </c>
      <c r="AT111" s="94">
        <f>H111/D111/9*7</f>
        <v>0</v>
      </c>
      <c r="AU111" s="18"/>
      <c r="AV111" s="18"/>
    </row>
    <row r="112" spans="1:48" ht="15" hidden="1" customHeight="1" x14ac:dyDescent="0.3">
      <c r="A112" s="230" t="s">
        <v>176</v>
      </c>
      <c r="B112" s="59"/>
      <c r="C112" s="60" t="s">
        <v>162</v>
      </c>
      <c r="D112" s="82">
        <v>3</v>
      </c>
      <c r="E112" s="82">
        <v>0</v>
      </c>
      <c r="F112" s="82">
        <v>0</v>
      </c>
      <c r="G112" s="82">
        <v>0</v>
      </c>
      <c r="H112" s="83">
        <v>0</v>
      </c>
      <c r="I112" s="83">
        <v>0</v>
      </c>
      <c r="J112" s="146">
        <v>1</v>
      </c>
      <c r="K112" s="146">
        <v>1</v>
      </c>
      <c r="L112" s="146">
        <v>0</v>
      </c>
      <c r="M112" s="146">
        <v>0</v>
      </c>
      <c r="N112" s="146">
        <v>1</v>
      </c>
      <c r="O112" s="146">
        <v>6</v>
      </c>
      <c r="P112" s="146">
        <v>6</v>
      </c>
      <c r="Q112" s="146">
        <v>0</v>
      </c>
      <c r="R112" s="146">
        <v>0</v>
      </c>
      <c r="S112" s="146">
        <v>2</v>
      </c>
      <c r="T112" s="200">
        <f>H112/D112</f>
        <v>0</v>
      </c>
      <c r="U112" s="201">
        <f>I112/D112</f>
        <v>0</v>
      </c>
      <c r="V112" s="149">
        <f>J112/D112</f>
        <v>0.33333333333333331</v>
      </c>
      <c r="W112" s="149">
        <f>K112/D112</f>
        <v>0.33333333333333331</v>
      </c>
      <c r="X112" s="149">
        <f>L112/D112</f>
        <v>0</v>
      </c>
      <c r="Y112" s="149">
        <f>M112/D112</f>
        <v>0</v>
      </c>
      <c r="Z112" s="149">
        <f>O112/D112</f>
        <v>2</v>
      </c>
      <c r="AA112" s="149">
        <f>P112/D112</f>
        <v>2</v>
      </c>
      <c r="AB112" s="149">
        <f>Q112/D112</f>
        <v>0</v>
      </c>
      <c r="AC112" s="149">
        <f>R112/D112</f>
        <v>0</v>
      </c>
      <c r="AD112" s="192">
        <f>F112/D112</f>
        <v>0</v>
      </c>
      <c r="AE112" s="201" t="e">
        <f t="shared" ref="AE112:AE113" si="42">H112/E112</f>
        <v>#DIV/0!</v>
      </c>
      <c r="AF112" s="201" t="e">
        <f t="shared" ref="AF112:AF113" si="43">I112/E112</f>
        <v>#DIV/0!</v>
      </c>
      <c r="AG112" s="81">
        <f>G112/D112</f>
        <v>0</v>
      </c>
      <c r="AH112" s="39"/>
      <c r="AI112" s="72" t="e">
        <f>(T112-T113)*D112</f>
        <v>#DIV/0!</v>
      </c>
      <c r="AJ112" s="73" t="e">
        <f>(T112-T113)/T113</f>
        <v>#DIV/0!</v>
      </c>
      <c r="AK112" s="72" t="e">
        <f>(AE112-AE113)*E112</f>
        <v>#DIV/0!</v>
      </c>
      <c r="AL112" s="73" t="e">
        <f>(AE112-AE113)/AE113</f>
        <v>#DIV/0!</v>
      </c>
      <c r="AM112" s="26"/>
      <c r="AN112" s="74" t="e">
        <f>(U112-U113)*D112</f>
        <v>#DIV/0!</v>
      </c>
      <c r="AO112" s="75" t="e">
        <f>(U112-U113)/U113</f>
        <v>#DIV/0!</v>
      </c>
      <c r="AP112" s="74" t="e">
        <f>(AF112-AF113)*E112</f>
        <v>#DIV/0!</v>
      </c>
      <c r="AQ112" s="75" t="e">
        <f>(AF112-AF113)/AF113</f>
        <v>#DIV/0!</v>
      </c>
      <c r="AR112" s="101" t="e">
        <f>AD112/AD113-1</f>
        <v>#DIV/0!</v>
      </c>
      <c r="AS112" s="94">
        <v>166.8811111</v>
      </c>
      <c r="AT112" s="94">
        <f>H112/D112/9*7</f>
        <v>0</v>
      </c>
    </row>
    <row r="113" spans="1:47" ht="15" hidden="1" customHeight="1" x14ac:dyDescent="0.3">
      <c r="A113" s="230" t="s">
        <v>176</v>
      </c>
      <c r="B113" s="107"/>
      <c r="C113" s="56" t="s">
        <v>17</v>
      </c>
      <c r="D113" s="76">
        <v>0</v>
      </c>
      <c r="E113" s="76">
        <v>0</v>
      </c>
      <c r="F113" s="76">
        <v>0</v>
      </c>
      <c r="G113" s="76">
        <v>0</v>
      </c>
      <c r="H113" s="77">
        <v>0</v>
      </c>
      <c r="I113" s="77">
        <v>0</v>
      </c>
      <c r="J113" s="159">
        <v>0</v>
      </c>
      <c r="K113" s="159">
        <v>0</v>
      </c>
      <c r="L113" s="159">
        <v>0</v>
      </c>
      <c r="M113" s="159">
        <v>0</v>
      </c>
      <c r="N113" s="159">
        <v>0</v>
      </c>
      <c r="O113" s="159">
        <v>0</v>
      </c>
      <c r="P113" s="159">
        <v>0</v>
      </c>
      <c r="Q113" s="159">
        <v>0</v>
      </c>
      <c r="R113" s="159">
        <v>0</v>
      </c>
      <c r="S113" s="159">
        <v>0</v>
      </c>
      <c r="T113" s="202" t="e">
        <f>H113/D113</f>
        <v>#DIV/0!</v>
      </c>
      <c r="U113" s="202" t="e">
        <f>I113/D113</f>
        <v>#DIV/0!</v>
      </c>
      <c r="V113" s="162" t="e">
        <f>J113/D113</f>
        <v>#DIV/0!</v>
      </c>
      <c r="W113" s="162" t="e">
        <f>K113/D113</f>
        <v>#DIV/0!</v>
      </c>
      <c r="X113" s="162" t="e">
        <f>L113/D113</f>
        <v>#DIV/0!</v>
      </c>
      <c r="Y113" s="162" t="e">
        <f>M113/D113</f>
        <v>#DIV/0!</v>
      </c>
      <c r="Z113" s="162" t="e">
        <f>O113/D113</f>
        <v>#DIV/0!</v>
      </c>
      <c r="AA113" s="162" t="e">
        <f>P113/D113</f>
        <v>#DIV/0!</v>
      </c>
      <c r="AB113" s="162" t="e">
        <f>Q113/D113</f>
        <v>#DIV/0!</v>
      </c>
      <c r="AC113" s="162" t="e">
        <f>R113/D113</f>
        <v>#DIV/0!</v>
      </c>
      <c r="AD113" s="162" t="e">
        <f>F113/D113</f>
        <v>#DIV/0!</v>
      </c>
      <c r="AE113" s="202" t="e">
        <f t="shared" si="42"/>
        <v>#DIV/0!</v>
      </c>
      <c r="AF113" s="202" t="e">
        <f t="shared" si="43"/>
        <v>#DIV/0!</v>
      </c>
      <c r="AG113" s="79" t="e">
        <f>G113/D113</f>
        <v>#DIV/0!</v>
      </c>
      <c r="AH113" s="8"/>
      <c r="AI113" s="56"/>
      <c r="AJ113" s="56"/>
      <c r="AK113" s="56"/>
      <c r="AL113" s="56"/>
      <c r="AN113" s="56"/>
      <c r="AO113" s="56"/>
      <c r="AP113" s="56"/>
      <c r="AQ113" s="56"/>
      <c r="AR113" s="102"/>
      <c r="AS113" s="93">
        <v>0</v>
      </c>
      <c r="AT113" s="93" t="e">
        <f>H113/D113/9*7</f>
        <v>#DIV/0!</v>
      </c>
    </row>
    <row r="114" spans="1:47" ht="15" hidden="1" customHeight="1" x14ac:dyDescent="0.3">
      <c r="A114" s="230" t="s">
        <v>176</v>
      </c>
      <c r="B114" s="65"/>
      <c r="D114" s="9"/>
      <c r="E114" s="9"/>
      <c r="F114" s="9"/>
      <c r="G114" s="9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V114" s="141"/>
      <c r="W114" s="141"/>
      <c r="X114" s="141"/>
      <c r="Y114" s="141"/>
      <c r="Z114" s="141"/>
      <c r="AA114" s="141"/>
      <c r="AB114" s="141"/>
      <c r="AC114" s="141"/>
      <c r="AD114" s="196"/>
      <c r="AE114" s="203"/>
      <c r="AG114" s="85"/>
      <c r="AR114" s="9"/>
      <c r="AS114" s="95"/>
      <c r="AT114" s="95"/>
    </row>
    <row r="115" spans="1:47" ht="15" hidden="1" customHeight="1" x14ac:dyDescent="0.3">
      <c r="A115" s="230" t="s">
        <v>176</v>
      </c>
      <c r="B115" s="107" t="s">
        <v>177</v>
      </c>
      <c r="C115" s="60" t="s">
        <v>161</v>
      </c>
      <c r="D115" s="82">
        <v>466053</v>
      </c>
      <c r="E115" s="82">
        <v>144493</v>
      </c>
      <c r="F115" s="82">
        <v>193404</v>
      </c>
      <c r="G115" s="82">
        <v>352141</v>
      </c>
      <c r="H115" s="83">
        <v>5621054.4850000003</v>
      </c>
      <c r="I115" s="83">
        <v>6267665.1500000004</v>
      </c>
      <c r="J115" s="146">
        <v>193458</v>
      </c>
      <c r="K115" s="146">
        <v>118004</v>
      </c>
      <c r="L115" s="146">
        <v>65246</v>
      </c>
      <c r="M115" s="146">
        <v>1777</v>
      </c>
      <c r="N115" s="146">
        <v>91558</v>
      </c>
      <c r="O115" s="146">
        <v>309982</v>
      </c>
      <c r="P115" s="146">
        <v>282734</v>
      </c>
      <c r="Q115" s="146">
        <v>27195</v>
      </c>
      <c r="R115" s="146">
        <v>53</v>
      </c>
      <c r="S115" s="146">
        <v>81500</v>
      </c>
      <c r="T115" s="201">
        <f>H115/D115</f>
        <v>12.060976938245222</v>
      </c>
      <c r="U115" s="201">
        <f>I115/D115</f>
        <v>13.448395676028264</v>
      </c>
      <c r="V115" s="149">
        <f>J115/D115</f>
        <v>0.41509871194907016</v>
      </c>
      <c r="W115" s="149">
        <f>K115/D115</f>
        <v>0.25319867053747108</v>
      </c>
      <c r="X115" s="149">
        <f>L115/D115</f>
        <v>0.13999695313623128</v>
      </c>
      <c r="Y115" s="149">
        <f>M115/D115</f>
        <v>3.8128710683119731E-3</v>
      </c>
      <c r="Z115" s="149">
        <f>O115/D115</f>
        <v>0.66512177799520655</v>
      </c>
      <c r="AA115" s="149">
        <f>P115/D115</f>
        <v>0.60665632449528273</v>
      </c>
      <c r="AB115" s="149">
        <f>Q115/D115</f>
        <v>5.8351732528274684E-2</v>
      </c>
      <c r="AC115" s="149">
        <f>R115/D115</f>
        <v>1.137209716491472E-4</v>
      </c>
      <c r="AD115" s="192">
        <f>F115/D115</f>
        <v>0.41498284529871066</v>
      </c>
      <c r="AE115" s="201">
        <f t="shared" ref="AE115:AE117" si="44">H115/E115</f>
        <v>38.901915559923317</v>
      </c>
      <c r="AF115" s="201">
        <f t="shared" ref="AF115:AF117" si="45">I115/E115</f>
        <v>43.376946634093002</v>
      </c>
      <c r="AG115" s="81">
        <f>G115/D115</f>
        <v>0.75558144674532723</v>
      </c>
      <c r="AH115" s="39"/>
      <c r="AI115" s="72">
        <f>(T115-T117)*D115</f>
        <v>74854.56396420348</v>
      </c>
      <c r="AJ115" s="73">
        <f>(T115-T117)/T117</f>
        <v>1.3496549895414479E-2</v>
      </c>
      <c r="AK115" s="72">
        <f>(AE115-AE117)*E115</f>
        <v>13900.885090351194</v>
      </c>
      <c r="AL115" s="73">
        <f>(AE115-AE117)/AE117</f>
        <v>2.4791339924369444E-3</v>
      </c>
      <c r="AM115" s="26"/>
      <c r="AN115" s="74">
        <f>(U115-U117)*D115</f>
        <v>81006.172442123265</v>
      </c>
      <c r="AO115" s="75">
        <f>(U115-U117)/U117</f>
        <v>1.309368638807689E-2</v>
      </c>
      <c r="AP115" s="74">
        <f>(AF115-AF117)*E115</f>
        <v>13013.739787501656</v>
      </c>
      <c r="AQ115" s="75">
        <f>(AF115-AF117)/AF117</f>
        <v>2.0806498930145047E-3</v>
      </c>
      <c r="AR115" s="101">
        <f>AD115/AD117-1</f>
        <v>1.0811359946644394E-2</v>
      </c>
      <c r="AS115" s="94">
        <v>82.589770560000005</v>
      </c>
      <c r="AT115" s="94">
        <f>H115/D115/9*7</f>
        <v>9.3807598408573938</v>
      </c>
    </row>
    <row r="116" spans="1:47" ht="15" hidden="1" customHeight="1" x14ac:dyDescent="0.3">
      <c r="A116" s="230" t="s">
        <v>176</v>
      </c>
      <c r="B116" s="59"/>
      <c r="C116" s="60" t="s">
        <v>162</v>
      </c>
      <c r="D116" s="82">
        <v>465294</v>
      </c>
      <c r="E116" s="82">
        <v>144707</v>
      </c>
      <c r="F116" s="82">
        <v>194157</v>
      </c>
      <c r="G116" s="82">
        <v>353943</v>
      </c>
      <c r="H116" s="83">
        <v>5624842.0470000003</v>
      </c>
      <c r="I116" s="83">
        <v>6272373.1299999999</v>
      </c>
      <c r="J116" s="146">
        <v>270282</v>
      </c>
      <c r="K116" s="146">
        <v>188801</v>
      </c>
      <c r="L116" s="146">
        <v>71083</v>
      </c>
      <c r="M116" s="146">
        <v>1872</v>
      </c>
      <c r="N116" s="146">
        <v>112235</v>
      </c>
      <c r="O116" s="146">
        <v>342149</v>
      </c>
      <c r="P116" s="146">
        <v>314751</v>
      </c>
      <c r="Q116" s="146">
        <v>27335</v>
      </c>
      <c r="R116" s="146">
        <v>63</v>
      </c>
      <c r="S116" s="146">
        <v>89282</v>
      </c>
      <c r="T116" s="200">
        <f>H116/D116</f>
        <v>12.088791273904242</v>
      </c>
      <c r="U116" s="201">
        <f>I116/D116</f>
        <v>13.480451349039532</v>
      </c>
      <c r="V116" s="149">
        <f>J116/D116</f>
        <v>0.58088434409212242</v>
      </c>
      <c r="W116" s="149">
        <f>K116/D116</f>
        <v>0.40576710638864888</v>
      </c>
      <c r="X116" s="149">
        <f>L116/D116</f>
        <v>0.1527700765537488</v>
      </c>
      <c r="Y116" s="149">
        <f>M116/D116</f>
        <v>4.023262711318005E-3</v>
      </c>
      <c r="Z116" s="149">
        <f>O116/D116</f>
        <v>0.73533937682411554</v>
      </c>
      <c r="AA116" s="149">
        <f>P116/D116</f>
        <v>0.6764561760951141</v>
      </c>
      <c r="AB116" s="149">
        <f>Q116/D116</f>
        <v>5.8747802464678249E-2</v>
      </c>
      <c r="AC116" s="149">
        <f>R116/D116</f>
        <v>1.3539826432320211E-4</v>
      </c>
      <c r="AD116" s="192">
        <f>F116/D116</f>
        <v>0.41727810803491988</v>
      </c>
      <c r="AE116" s="201">
        <f t="shared" si="44"/>
        <v>38.870559454622104</v>
      </c>
      <c r="AF116" s="201">
        <f t="shared" si="45"/>
        <v>43.345333190516008</v>
      </c>
      <c r="AG116" s="81">
        <f>G116/D116</f>
        <v>0.76068679157693841</v>
      </c>
      <c r="AH116" s="39"/>
      <c r="AI116" s="72">
        <f>(T116-T117)*D116</f>
        <v>87674.501552529517</v>
      </c>
      <c r="AJ116" s="73">
        <f>(T116-T117)/T117</f>
        <v>1.5833817711478397E-2</v>
      </c>
      <c r="AK116" s="72">
        <f>(AE116-AE117)*E116</f>
        <v>9384.024935779411</v>
      </c>
      <c r="AL116" s="73">
        <f>(AE116-AE117)/AE117</f>
        <v>1.6711058828875153E-3</v>
      </c>
      <c r="AM116" s="26"/>
      <c r="AN116" s="74">
        <f>(U116-U117)*D116</f>
        <v>95789.560526538859</v>
      </c>
      <c r="AO116" s="75">
        <f>(U116-U117)/U117</f>
        <v>1.5508502305377968E-2</v>
      </c>
      <c r="AP116" s="74">
        <f>(AF116-AF117)*E116</f>
        <v>8458.3270848413376</v>
      </c>
      <c r="AQ116" s="75">
        <f>(AF116-AF117)/AF117</f>
        <v>1.3503260103258307E-3</v>
      </c>
      <c r="AR116" s="101">
        <f>AD116/AD117-1</f>
        <v>1.6402139599601906E-2</v>
      </c>
      <c r="AS116" s="94">
        <v>82.570873399999996</v>
      </c>
      <c r="AT116" s="94">
        <f>H116/D116/9*7</f>
        <v>9.4023932130366319</v>
      </c>
    </row>
    <row r="117" spans="1:47" ht="15" hidden="1" customHeight="1" x14ac:dyDescent="0.3">
      <c r="A117" s="230" t="s">
        <v>176</v>
      </c>
      <c r="B117" s="107"/>
      <c r="C117" s="56" t="s">
        <v>17</v>
      </c>
      <c r="D117" s="76">
        <v>103582</v>
      </c>
      <c r="E117" s="76">
        <v>31765</v>
      </c>
      <c r="F117" s="76">
        <v>42525</v>
      </c>
      <c r="G117" s="76">
        <v>77819</v>
      </c>
      <c r="H117" s="77">
        <v>1232663.4099999999</v>
      </c>
      <c r="I117" s="77">
        <v>1375007.8</v>
      </c>
      <c r="J117" s="159">
        <v>51203</v>
      </c>
      <c r="K117" s="159">
        <v>33689</v>
      </c>
      <c r="L117" s="159">
        <v>15263</v>
      </c>
      <c r="M117" s="159">
        <v>371</v>
      </c>
      <c r="N117" s="159">
        <v>22408</v>
      </c>
      <c r="O117" s="159">
        <v>72152</v>
      </c>
      <c r="P117" s="159">
        <v>65984</v>
      </c>
      <c r="Q117" s="159">
        <v>6158</v>
      </c>
      <c r="R117" s="159">
        <v>10</v>
      </c>
      <c r="S117" s="159">
        <v>18860</v>
      </c>
      <c r="T117" s="202">
        <f>H117/D117</f>
        <v>11.900363093973855</v>
      </c>
      <c r="U117" s="202">
        <f>I117/D117</f>
        <v>13.274582456411347</v>
      </c>
      <c r="V117" s="162">
        <f>J117/D117</f>
        <v>0.49432333803170436</v>
      </c>
      <c r="W117" s="162">
        <f>K117/D117</f>
        <v>0.32523990654746965</v>
      </c>
      <c r="X117" s="162">
        <f>L117/D117</f>
        <v>0.14735185650016411</v>
      </c>
      <c r="Y117" s="162">
        <f>M117/D117</f>
        <v>3.5817033847579697E-3</v>
      </c>
      <c r="Z117" s="162">
        <f>O117/D117</f>
        <v>0.69656890193276821</v>
      </c>
      <c r="AA117" s="162">
        <f>P117/D117</f>
        <v>0.6370218763877894</v>
      </c>
      <c r="AB117" s="162">
        <f>Q117/D117</f>
        <v>5.9450483674769745E-2</v>
      </c>
      <c r="AC117" s="162">
        <f>R117/D117</f>
        <v>9.6541870209109696E-5</v>
      </c>
      <c r="AD117" s="162">
        <f>F117/D117</f>
        <v>0.41054430306423895</v>
      </c>
      <c r="AE117" s="202">
        <f t="shared" si="44"/>
        <v>38.805711002675899</v>
      </c>
      <c r="AF117" s="202">
        <f t="shared" si="45"/>
        <v>43.286881788131595</v>
      </c>
      <c r="AG117" s="79">
        <f>G117/D117</f>
        <v>0.7512791797802707</v>
      </c>
      <c r="AI117" s="56"/>
      <c r="AJ117" s="56"/>
      <c r="AK117" s="56"/>
      <c r="AL117" s="56"/>
      <c r="AN117" s="56"/>
      <c r="AO117" s="56"/>
      <c r="AP117" s="56"/>
      <c r="AQ117" s="56"/>
      <c r="AR117" s="102"/>
      <c r="AS117" s="93">
        <v>82.534119610000005</v>
      </c>
      <c r="AT117" s="93">
        <f>H117/D117/9*7</f>
        <v>9.2558379619796654</v>
      </c>
    </row>
    <row r="118" spans="1:47" ht="15" hidden="1" customHeight="1" x14ac:dyDescent="0.3">
      <c r="A118" s="230" t="s">
        <v>176</v>
      </c>
      <c r="B118" s="65"/>
      <c r="D118" s="9"/>
      <c r="E118" s="9"/>
      <c r="F118" s="9"/>
      <c r="G118" s="9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V118" s="141"/>
      <c r="W118" s="141"/>
      <c r="X118" s="141"/>
      <c r="Y118" s="141"/>
      <c r="Z118" s="141"/>
      <c r="AA118" s="141"/>
      <c r="AB118" s="141"/>
      <c r="AC118" s="141"/>
      <c r="AD118" s="196"/>
      <c r="AE118" s="203"/>
      <c r="AG118" s="85"/>
      <c r="AR118" s="9"/>
      <c r="AS118" s="95"/>
      <c r="AT118" s="95"/>
    </row>
    <row r="119" spans="1:47" ht="15" hidden="1" customHeight="1" x14ac:dyDescent="0.3">
      <c r="A119" s="230" t="s">
        <v>176</v>
      </c>
      <c r="B119" s="107" t="s">
        <v>178</v>
      </c>
      <c r="C119" s="60" t="s">
        <v>161</v>
      </c>
      <c r="D119" s="82">
        <v>110620</v>
      </c>
      <c r="E119" s="82">
        <v>35753</v>
      </c>
      <c r="F119" s="82">
        <v>53614</v>
      </c>
      <c r="G119" s="82">
        <v>108441</v>
      </c>
      <c r="H119" s="83">
        <v>1380801.966</v>
      </c>
      <c r="I119" s="83">
        <v>1812141.78</v>
      </c>
      <c r="J119" s="146">
        <v>53676</v>
      </c>
      <c r="K119" s="146">
        <v>34647</v>
      </c>
      <c r="L119" s="146">
        <v>17299</v>
      </c>
      <c r="M119" s="146">
        <v>425</v>
      </c>
      <c r="N119" s="146">
        <v>26541</v>
      </c>
      <c r="O119" s="146">
        <v>64385</v>
      </c>
      <c r="P119" s="146">
        <v>56496</v>
      </c>
      <c r="Q119" s="146">
        <v>7873</v>
      </c>
      <c r="R119" s="146">
        <v>16</v>
      </c>
      <c r="S119" s="146">
        <v>22405</v>
      </c>
      <c r="T119" s="201">
        <f>H119/D119</f>
        <v>12.482389857168686</v>
      </c>
      <c r="U119" s="201">
        <f>I119/D119</f>
        <v>16.381683059121315</v>
      </c>
      <c r="V119" s="149">
        <f>J119/D119</f>
        <v>0.48522871090218767</v>
      </c>
      <c r="W119" s="149">
        <f>K119/D119</f>
        <v>0.3132073766045923</v>
      </c>
      <c r="X119" s="149">
        <f>L119/D119</f>
        <v>0.15638220936539504</v>
      </c>
      <c r="Y119" s="149">
        <f>M119/D119</f>
        <v>3.8419815584885193E-3</v>
      </c>
      <c r="Z119" s="149">
        <f>O119/D119</f>
        <v>0.58203760621949019</v>
      </c>
      <c r="AA119" s="149">
        <f>P119/D119</f>
        <v>0.51072138853733506</v>
      </c>
      <c r="AB119" s="149">
        <f>Q119/D119</f>
        <v>7.1171578376423794E-2</v>
      </c>
      <c r="AC119" s="149">
        <f>R119/D119</f>
        <v>1.4463930573133248E-4</v>
      </c>
      <c r="AD119" s="192">
        <f>F119/D119</f>
        <v>0.48466823359247874</v>
      </c>
      <c r="AE119" s="201">
        <f t="shared" ref="AE119:AE121" si="46">H119/E119</f>
        <v>38.620590328084354</v>
      </c>
      <c r="AF119" s="201">
        <f t="shared" ref="AF119:AF121" si="47">I119/E119</f>
        <v>50.685027270438844</v>
      </c>
      <c r="AG119" s="81">
        <f>G119/D119</f>
        <v>0.98030193455071413</v>
      </c>
      <c r="AH119" s="39"/>
      <c r="AI119" s="72">
        <f>(T119-T121)*D119</f>
        <v>37408.13991481901</v>
      </c>
      <c r="AJ119" s="73">
        <f>(T119-T121)/T121</f>
        <v>2.7845996600885867E-2</v>
      </c>
      <c r="AK119" s="72">
        <f>(AE119-AE121)*E119</f>
        <v>30073.201130843485</v>
      </c>
      <c r="AL119" s="73">
        <f>(AE119-AE121)/AE121</f>
        <v>2.2264426369683954E-2</v>
      </c>
      <c r="AM119" s="26"/>
      <c r="AN119" s="74">
        <f>(U119-U121)*D119</f>
        <v>63829.200997182299</v>
      </c>
      <c r="AO119" s="75">
        <f>(U119-U121)/U121</f>
        <v>3.650903263167532E-2</v>
      </c>
      <c r="AP119" s="74">
        <f>(AF119-AF121)*E119</f>
        <v>54283.403262195214</v>
      </c>
      <c r="AQ119" s="75">
        <f>(AF119-AF121)/AF121</f>
        <v>3.0880419026095361E-2</v>
      </c>
      <c r="AR119" s="101">
        <f>AD119/AD121-1</f>
        <v>3.300116014050003E-3</v>
      </c>
      <c r="AS119" s="94">
        <v>98.757589679999995</v>
      </c>
      <c r="AT119" s="94">
        <f>H119/D119/9*7</f>
        <v>9.7085254444645326</v>
      </c>
    </row>
    <row r="120" spans="1:47" ht="15" hidden="1" customHeight="1" x14ac:dyDescent="0.3">
      <c r="A120" s="230" t="s">
        <v>176</v>
      </c>
      <c r="B120" s="59"/>
      <c r="C120" s="60" t="s">
        <v>162</v>
      </c>
      <c r="D120" s="82">
        <v>110106</v>
      </c>
      <c r="E120" s="82">
        <v>35761</v>
      </c>
      <c r="F120" s="82">
        <v>53372</v>
      </c>
      <c r="G120" s="82">
        <v>107275</v>
      </c>
      <c r="H120" s="83">
        <v>1379883.5649999999</v>
      </c>
      <c r="I120" s="83">
        <v>1797352.67</v>
      </c>
      <c r="J120" s="146">
        <v>73188</v>
      </c>
      <c r="K120" s="146">
        <v>52507</v>
      </c>
      <c r="L120" s="146">
        <v>18952</v>
      </c>
      <c r="M120" s="146">
        <v>419</v>
      </c>
      <c r="N120" s="146">
        <v>30805</v>
      </c>
      <c r="O120" s="146">
        <v>67197</v>
      </c>
      <c r="P120" s="146">
        <v>59393</v>
      </c>
      <c r="Q120" s="146">
        <v>7791</v>
      </c>
      <c r="R120" s="146">
        <v>13</v>
      </c>
      <c r="S120" s="146">
        <v>23327</v>
      </c>
      <c r="T120" s="200">
        <f>H120/D120</f>
        <v>12.532319446714983</v>
      </c>
      <c r="U120" s="201">
        <f>I120/D120</f>
        <v>16.323839481953755</v>
      </c>
      <c r="V120" s="149">
        <f>J120/D120</f>
        <v>0.66470492071276766</v>
      </c>
      <c r="W120" s="149">
        <f>K120/D120</f>
        <v>0.47687682778413532</v>
      </c>
      <c r="X120" s="149">
        <f>L120/D120</f>
        <v>0.17212504314024668</v>
      </c>
      <c r="Y120" s="149">
        <f>M120/D120</f>
        <v>3.8054238642762431E-3</v>
      </c>
      <c r="Z120" s="149">
        <f>O120/D120</f>
        <v>0.6102937169636532</v>
      </c>
      <c r="AA120" s="149">
        <f>P120/D120</f>
        <v>0.53941656222185896</v>
      </c>
      <c r="AB120" s="149">
        <f>Q120/D120</f>
        <v>7.0759086698272577E-2</v>
      </c>
      <c r="AC120" s="149">
        <f>R120/D120</f>
        <v>1.1806804352169727E-4</v>
      </c>
      <c r="AD120" s="192">
        <f>F120/D120</f>
        <v>0.48473289375692513</v>
      </c>
      <c r="AE120" s="201">
        <f t="shared" si="46"/>
        <v>38.586268980173934</v>
      </c>
      <c r="AF120" s="201">
        <f t="shared" si="47"/>
        <v>50.260134504068674</v>
      </c>
      <c r="AG120" s="81">
        <f>G120/D120</f>
        <v>0.97428841298385194</v>
      </c>
      <c r="AH120" s="39"/>
      <c r="AI120" s="72">
        <f>(T120-T121)*D120</f>
        <v>42731.868969128962</v>
      </c>
      <c r="AJ120" s="73">
        <f>(T120-T121)/T121</f>
        <v>3.195738306728544E-2</v>
      </c>
      <c r="AK120" s="72">
        <f>(AE120-AE121)*E120</f>
        <v>28852.564510924905</v>
      </c>
      <c r="AL120" s="73">
        <f>(AE120-AE121)/AE121</f>
        <v>2.1355960374321709E-2</v>
      </c>
      <c r="AM120" s="26"/>
      <c r="AN120" s="74">
        <f>(U120-U121)*D120</f>
        <v>57163.691300992454</v>
      </c>
      <c r="AO120" s="75">
        <f>(U120-U121)/U121</f>
        <v>3.2849128457145452E-2</v>
      </c>
      <c r="AP120" s="74">
        <f>(AF120-AF121)*E120</f>
        <v>39100.959359756031</v>
      </c>
      <c r="AQ120" s="75">
        <f>(AF120-AF121)/AF121</f>
        <v>2.2238544756210097E-2</v>
      </c>
      <c r="AR120" s="101">
        <f>AD120/AD121-1</f>
        <v>3.4339674736549863E-3</v>
      </c>
      <c r="AS120" s="94">
        <v>99.112184439999993</v>
      </c>
      <c r="AT120" s="94">
        <f>H120/D120/9*7</f>
        <v>9.7473595696672071</v>
      </c>
    </row>
    <row r="121" spans="1:47" ht="15" hidden="1" customHeight="1" x14ac:dyDescent="0.3">
      <c r="A121" s="230" t="s">
        <v>176</v>
      </c>
      <c r="B121" s="107"/>
      <c r="C121" s="56" t="s">
        <v>17</v>
      </c>
      <c r="D121" s="76">
        <v>24489</v>
      </c>
      <c r="E121" s="76">
        <v>7872</v>
      </c>
      <c r="F121" s="76">
        <v>11830</v>
      </c>
      <c r="G121" s="76">
        <v>23625</v>
      </c>
      <c r="H121" s="77">
        <v>297399.84999999998</v>
      </c>
      <c r="I121" s="77">
        <v>387040.56</v>
      </c>
      <c r="J121" s="159">
        <v>14129</v>
      </c>
      <c r="K121" s="159">
        <v>9496</v>
      </c>
      <c r="L121" s="159">
        <v>4290</v>
      </c>
      <c r="M121" s="159">
        <v>87</v>
      </c>
      <c r="N121" s="159">
        <v>6237</v>
      </c>
      <c r="O121" s="159">
        <v>14127</v>
      </c>
      <c r="P121" s="159">
        <v>12451</v>
      </c>
      <c r="Q121" s="159">
        <v>1674</v>
      </c>
      <c r="R121" s="159">
        <v>2</v>
      </c>
      <c r="S121" s="159">
        <v>4967</v>
      </c>
      <c r="T121" s="202">
        <f>H121/D121</f>
        <v>12.144221895544938</v>
      </c>
      <c r="U121" s="202">
        <f>I121/D121</f>
        <v>15.804669851770182</v>
      </c>
      <c r="V121" s="162">
        <f>J121/D121</f>
        <v>0.57695291763648981</v>
      </c>
      <c r="W121" s="162">
        <f>K121/D121</f>
        <v>0.38776593572624446</v>
      </c>
      <c r="X121" s="162">
        <f>L121/D121</f>
        <v>0.17518069337253461</v>
      </c>
      <c r="Y121" s="162">
        <f>M121/D121</f>
        <v>3.55261546000245E-3</v>
      </c>
      <c r="Z121" s="162">
        <f>O121/D121</f>
        <v>0.57687124831557024</v>
      </c>
      <c r="AA121" s="162">
        <f>P121/D121</f>
        <v>0.5084323573849483</v>
      </c>
      <c r="AB121" s="162">
        <f>Q121/D121</f>
        <v>6.8357221609702312E-2</v>
      </c>
      <c r="AC121" s="162">
        <f>R121/D121</f>
        <v>8.1669320919596555E-5</v>
      </c>
      <c r="AD121" s="162">
        <f>F121/D121</f>
        <v>0.48307403323941361</v>
      </c>
      <c r="AE121" s="202">
        <f t="shared" si="46"/>
        <v>37.779452489837396</v>
      </c>
      <c r="AF121" s="202">
        <f t="shared" si="47"/>
        <v>49.166737804878046</v>
      </c>
      <c r="AG121" s="79">
        <f>G121/D121</f>
        <v>0.96471885336273433</v>
      </c>
      <c r="AI121" s="56"/>
      <c r="AJ121" s="56"/>
      <c r="AK121" s="56"/>
      <c r="AL121" s="56"/>
      <c r="AN121" s="56"/>
      <c r="AO121" s="56"/>
      <c r="AP121" s="56"/>
      <c r="AQ121" s="56"/>
      <c r="AR121" s="102"/>
      <c r="AS121" s="93">
        <v>97.473630639999996</v>
      </c>
      <c r="AT121" s="93">
        <f>H121/D121/9*7</f>
        <v>9.4455059187571742</v>
      </c>
    </row>
    <row r="122" spans="1:47" ht="15" hidden="1" customHeight="1" x14ac:dyDescent="0.3">
      <c r="A122" s="230" t="s">
        <v>176</v>
      </c>
      <c r="B122" s="65"/>
      <c r="D122" s="9"/>
      <c r="E122" s="9"/>
      <c r="F122" s="9"/>
      <c r="G122" s="9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V122" s="141"/>
      <c r="W122" s="141"/>
      <c r="X122" s="141"/>
      <c r="Y122" s="141"/>
      <c r="Z122" s="141"/>
      <c r="AA122" s="141"/>
      <c r="AB122" s="141"/>
      <c r="AC122" s="141"/>
      <c r="AD122" s="196"/>
      <c r="AE122" s="203"/>
      <c r="AG122" s="85"/>
      <c r="AR122" s="9"/>
      <c r="AS122" s="95"/>
      <c r="AT122" s="95"/>
    </row>
    <row r="123" spans="1:47" ht="15" hidden="1" customHeight="1" x14ac:dyDescent="0.3">
      <c r="A123" s="230" t="s">
        <v>176</v>
      </c>
      <c r="B123" s="107" t="s">
        <v>179</v>
      </c>
      <c r="C123" s="60" t="s">
        <v>161</v>
      </c>
      <c r="D123" s="82">
        <v>3306651</v>
      </c>
      <c r="E123" s="82">
        <v>235420</v>
      </c>
      <c r="F123" s="82">
        <v>271175</v>
      </c>
      <c r="G123" s="82">
        <v>455333</v>
      </c>
      <c r="H123" s="83">
        <v>6559884.949</v>
      </c>
      <c r="I123" s="83">
        <v>7418608.3700000001</v>
      </c>
      <c r="J123" s="146">
        <v>466981</v>
      </c>
      <c r="K123" s="146">
        <v>298993</v>
      </c>
      <c r="L123" s="146">
        <v>151366</v>
      </c>
      <c r="M123" s="146">
        <v>5139</v>
      </c>
      <c r="N123" s="146">
        <v>255287</v>
      </c>
      <c r="O123" s="146">
        <v>443044</v>
      </c>
      <c r="P123" s="146">
        <v>387007</v>
      </c>
      <c r="Q123" s="146">
        <v>55947</v>
      </c>
      <c r="R123" s="146">
        <v>90</v>
      </c>
      <c r="S123" s="146">
        <v>185666</v>
      </c>
      <c r="T123" s="201">
        <f>H123/D123</f>
        <v>1.9838455733610836</v>
      </c>
      <c r="U123" s="201">
        <f>I123/D123</f>
        <v>2.2435413867384253</v>
      </c>
      <c r="V123" s="149">
        <f>J123/D123</f>
        <v>0.14122476185119023</v>
      </c>
      <c r="W123" s="149">
        <f>K123/D123</f>
        <v>9.0421698570547659E-2</v>
      </c>
      <c r="X123" s="149">
        <f>L123/D123</f>
        <v>4.5776224947839977E-2</v>
      </c>
      <c r="Y123" s="149">
        <f>M123/D123</f>
        <v>1.5541404278830756E-3</v>
      </c>
      <c r="Z123" s="149">
        <f>O123/D123</f>
        <v>0.13398571545651478</v>
      </c>
      <c r="AA123" s="149">
        <f>P123/D123</f>
        <v>0.11703896177733907</v>
      </c>
      <c r="AB123" s="149">
        <f>Q123/D123</f>
        <v>1.6919535808284574E-2</v>
      </c>
      <c r="AC123" s="149">
        <f>R123/D123</f>
        <v>2.7217870891122164E-5</v>
      </c>
      <c r="AD123" s="192">
        <f>F123/D123</f>
        <v>8.2008957098889487E-2</v>
      </c>
      <c r="AE123" s="201">
        <f t="shared" ref="AE123:AE125" si="48">H123/E123</f>
        <v>27.864603470393341</v>
      </c>
      <c r="AF123" s="201">
        <f t="shared" ref="AF123:AF125" si="49">I123/E123</f>
        <v>31.512226531305753</v>
      </c>
      <c r="AG123" s="81">
        <f>G123/D123</f>
        <v>0.13770216451630365</v>
      </c>
      <c r="AH123" s="39"/>
      <c r="AI123" s="72">
        <f>(T123-T125)*D123</f>
        <v>-71813.468657544276</v>
      </c>
      <c r="AJ123" s="73">
        <f>(T123-T125)/T125</f>
        <v>-1.0828820029923842E-2</v>
      </c>
      <c r="AK123" s="72">
        <f>(AE123-AE125)*E123</f>
        <v>-8596.5269264870913</v>
      </c>
      <c r="AL123" s="73">
        <f>(AE123-AE125)/AE125</f>
        <v>-1.3087540793094109E-3</v>
      </c>
      <c r="AM123" s="26"/>
      <c r="AN123" s="74">
        <f>(U123-U125)*D123</f>
        <v>-79824.91273382309</v>
      </c>
      <c r="AO123" s="75">
        <f>(U123-U125)/U125</f>
        <v>-1.064554550583666E-2</v>
      </c>
      <c r="AP123" s="74">
        <f>(AF123-AF125)*E123</f>
        <v>-8345.7847555887092</v>
      </c>
      <c r="AQ123" s="75">
        <f>(AF123-AF125)/AF125</f>
        <v>-1.1237156688579772E-3</v>
      </c>
      <c r="AR123" s="101">
        <f>AD123/AD125-1</f>
        <v>-1.2665350947098863E-2</v>
      </c>
      <c r="AS123" s="94">
        <v>32.084936939999999</v>
      </c>
      <c r="AT123" s="94">
        <f>H123/D123/9*7</f>
        <v>1.542991001503065</v>
      </c>
    </row>
    <row r="124" spans="1:47" ht="15" hidden="1" customHeight="1" x14ac:dyDescent="0.3">
      <c r="A124" s="230" t="s">
        <v>176</v>
      </c>
      <c r="B124" s="59"/>
      <c r="C124" s="60" t="s">
        <v>162</v>
      </c>
      <c r="D124" s="82">
        <v>3305660</v>
      </c>
      <c r="E124" s="82">
        <v>236576</v>
      </c>
      <c r="F124" s="82">
        <v>272971</v>
      </c>
      <c r="G124" s="82">
        <v>456934</v>
      </c>
      <c r="H124" s="83">
        <v>6595826.1689999998</v>
      </c>
      <c r="I124" s="83">
        <v>7453752.9299999997</v>
      </c>
      <c r="J124" s="146">
        <v>623797</v>
      </c>
      <c r="K124" s="146">
        <v>429636</v>
      </c>
      <c r="L124" s="146">
        <v>177365</v>
      </c>
      <c r="M124" s="146">
        <v>5441</v>
      </c>
      <c r="N124" s="146">
        <v>312621</v>
      </c>
      <c r="O124" s="146">
        <v>467188</v>
      </c>
      <c r="P124" s="146">
        <v>410904</v>
      </c>
      <c r="Q124" s="146">
        <v>56169</v>
      </c>
      <c r="R124" s="146">
        <v>115</v>
      </c>
      <c r="S124" s="146">
        <v>195263</v>
      </c>
      <c r="T124" s="200">
        <f>H124/D124</f>
        <v>1.9953129387172304</v>
      </c>
      <c r="U124" s="201">
        <f>I124/D124</f>
        <v>2.2548456072312337</v>
      </c>
      <c r="V124" s="149">
        <f>J124/D124</f>
        <v>0.18870573501207022</v>
      </c>
      <c r="W124" s="149">
        <f>K124/D124</f>
        <v>0.12996980935728417</v>
      </c>
      <c r="X124" s="149">
        <f>L124/D124</f>
        <v>5.3654943339605403E-2</v>
      </c>
      <c r="Y124" s="149">
        <f>M124/D124</f>
        <v>1.6459647997676711E-3</v>
      </c>
      <c r="Z124" s="149">
        <f>O124/D124</f>
        <v>0.14132971932987665</v>
      </c>
      <c r="AA124" s="149">
        <f>P124/D124</f>
        <v>0.12430316487479051</v>
      </c>
      <c r="AB124" s="149">
        <f>Q124/D124</f>
        <v>1.6991765638329409E-2</v>
      </c>
      <c r="AC124" s="149">
        <f>R124/D124</f>
        <v>3.4788816756714243E-5</v>
      </c>
      <c r="AD124" s="192">
        <f>F124/D124</f>
        <v>8.2576853033887329E-2</v>
      </c>
      <c r="AE124" s="201">
        <f t="shared" si="48"/>
        <v>27.880368968111725</v>
      </c>
      <c r="AF124" s="201">
        <f t="shared" si="49"/>
        <v>31.506800901190314</v>
      </c>
      <c r="AG124" s="81">
        <f>G124/D124</f>
        <v>0.13822776692097796</v>
      </c>
      <c r="AH124" s="39"/>
      <c r="AI124" s="72">
        <f>(T124-T125)*D124</f>
        <v>-33884.735269558521</v>
      </c>
      <c r="AJ124" s="73">
        <f>(T124-T125)/T125</f>
        <v>-5.1110426621674594E-3</v>
      </c>
      <c r="AK124" s="72">
        <f>(AE124-AE125)*E124</f>
        <v>-4909.0006915505301</v>
      </c>
      <c r="AL124" s="73">
        <f>(AE124-AE125)/AE125</f>
        <v>-7.4370514273789995E-4</v>
      </c>
      <c r="AM124" s="26"/>
      <c r="AN124" s="74">
        <f>(U124-U125)*D124</f>
        <v>-42433.079772997444</v>
      </c>
      <c r="AO124" s="75">
        <f>(U124-U125)/U125</f>
        <v>-5.6606225776249675E-3</v>
      </c>
      <c r="AP124" s="74">
        <f>(AF124-AF125)*E124</f>
        <v>-9670.3395414932529</v>
      </c>
      <c r="AQ124" s="75">
        <f>(AF124-AF125)/AF125</f>
        <v>-1.2956975897318148E-3</v>
      </c>
      <c r="AR124" s="101">
        <f>AD124/AD125-1</f>
        <v>-5.8282522506291068E-3</v>
      </c>
      <c r="AS124" s="94">
        <v>32.083525649999999</v>
      </c>
      <c r="AT124" s="94">
        <f>H124/D124/9*7</f>
        <v>1.5519100634467349</v>
      </c>
    </row>
    <row r="125" spans="1:47" ht="15" hidden="1" customHeight="1" x14ac:dyDescent="0.3">
      <c r="A125" s="230" t="s">
        <v>176</v>
      </c>
      <c r="B125" s="107"/>
      <c r="C125" s="56" t="s">
        <v>17</v>
      </c>
      <c r="D125" s="76">
        <v>734268</v>
      </c>
      <c r="E125" s="76">
        <v>52780</v>
      </c>
      <c r="F125" s="76">
        <v>60989</v>
      </c>
      <c r="G125" s="76">
        <v>102432</v>
      </c>
      <c r="H125" s="77">
        <v>1472621.07</v>
      </c>
      <c r="I125" s="77">
        <v>1665086.4</v>
      </c>
      <c r="J125" s="159">
        <v>119961</v>
      </c>
      <c r="K125" s="159">
        <v>80490</v>
      </c>
      <c r="L125" s="159">
        <v>35627</v>
      </c>
      <c r="M125" s="159">
        <v>1237</v>
      </c>
      <c r="N125" s="159">
        <v>62763</v>
      </c>
      <c r="O125" s="159">
        <v>100931</v>
      </c>
      <c r="P125" s="159">
        <v>88418</v>
      </c>
      <c r="Q125" s="159">
        <v>12484</v>
      </c>
      <c r="R125" s="159">
        <v>29</v>
      </c>
      <c r="S125" s="159">
        <v>42129</v>
      </c>
      <c r="T125" s="202">
        <f>H125/D125</f>
        <v>2.005563459118469</v>
      </c>
      <c r="U125" s="202">
        <f>I125/D125</f>
        <v>2.2676820997238063</v>
      </c>
      <c r="V125" s="162">
        <f>J125/D125</f>
        <v>0.1633749530144307</v>
      </c>
      <c r="W125" s="162">
        <f>K125/D125</f>
        <v>0.10961937603163967</v>
      </c>
      <c r="X125" s="162">
        <f>L125/D125</f>
        <v>4.8520431232193149E-2</v>
      </c>
      <c r="Y125" s="162">
        <f>M125/D125</f>
        <v>1.6846709920628436E-3</v>
      </c>
      <c r="Z125" s="162">
        <f>O125/D125</f>
        <v>0.1374579853677404</v>
      </c>
      <c r="AA125" s="162">
        <f>P125/D125</f>
        <v>0.12041652366710792</v>
      </c>
      <c r="AB125" s="162">
        <f>Q125/D125</f>
        <v>1.7001966584407873E-2</v>
      </c>
      <c r="AC125" s="162">
        <f>R125/D125</f>
        <v>3.9495116224593745E-5</v>
      </c>
      <c r="AD125" s="162">
        <f>F125/D125</f>
        <v>8.3060953221439582E-2</v>
      </c>
      <c r="AE125" s="202">
        <f t="shared" si="48"/>
        <v>27.901119173929519</v>
      </c>
      <c r="AF125" s="202">
        <f t="shared" si="49"/>
        <v>31.547677150435771</v>
      </c>
      <c r="AG125" s="79">
        <f>G125/D125</f>
        <v>0.13950219810750297</v>
      </c>
      <c r="AI125" s="56"/>
      <c r="AJ125" s="56"/>
      <c r="AK125" s="56"/>
      <c r="AL125" s="56"/>
      <c r="AN125" s="56"/>
      <c r="AO125" s="56"/>
      <c r="AP125" s="56"/>
      <c r="AQ125" s="56"/>
      <c r="AR125" s="102"/>
      <c r="AS125" s="93">
        <v>32.115455990000001</v>
      </c>
      <c r="AT125" s="93">
        <f>H125/D125/9*7</f>
        <v>1.5598826904254759</v>
      </c>
    </row>
    <row r="126" spans="1:47" ht="15" hidden="1" customHeight="1" x14ac:dyDescent="0.3">
      <c r="A126" s="230" t="s">
        <v>176</v>
      </c>
      <c r="B126" s="14"/>
      <c r="C126" s="14"/>
      <c r="D126" s="15"/>
      <c r="E126" s="15"/>
      <c r="F126" s="15"/>
      <c r="G126" s="15"/>
      <c r="H126" s="16"/>
      <c r="I126" s="16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210"/>
      <c r="U126" s="210"/>
      <c r="V126" s="210"/>
      <c r="W126" s="210"/>
      <c r="X126" s="210"/>
      <c r="Y126" s="210"/>
      <c r="Z126" s="210"/>
      <c r="AA126" s="210"/>
      <c r="AB126" s="210"/>
      <c r="AC126" s="210"/>
      <c r="AD126" s="197"/>
      <c r="AE126" s="204"/>
      <c r="AF126" s="210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03"/>
      <c r="AS126" s="96"/>
      <c r="AT126" s="96"/>
    </row>
    <row r="127" spans="1:47" ht="15" hidden="1" customHeight="1" x14ac:dyDescent="0.3">
      <c r="A127" s="230" t="s">
        <v>176</v>
      </c>
      <c r="B127" s="129" t="s">
        <v>56</v>
      </c>
      <c r="C127" s="130" t="s">
        <v>161</v>
      </c>
      <c r="D127" s="131">
        <v>3883325</v>
      </c>
      <c r="E127" s="131">
        <v>415666</v>
      </c>
      <c r="F127" s="131">
        <v>518193</v>
      </c>
      <c r="G127" s="131">
        <v>915915</v>
      </c>
      <c r="H127" s="132">
        <v>13561741.4</v>
      </c>
      <c r="I127" s="132">
        <v>15498415.300000001</v>
      </c>
      <c r="J127" s="188">
        <v>714115</v>
      </c>
      <c r="K127" s="188">
        <v>451644</v>
      </c>
      <c r="L127" s="188">
        <v>233911</v>
      </c>
      <c r="M127" s="188">
        <v>7341</v>
      </c>
      <c r="N127" s="188">
        <v>373386</v>
      </c>
      <c r="O127" s="188">
        <v>817411</v>
      </c>
      <c r="P127" s="188">
        <v>726237</v>
      </c>
      <c r="Q127" s="188">
        <v>91015</v>
      </c>
      <c r="R127" s="188">
        <v>159</v>
      </c>
      <c r="S127" s="188">
        <v>289571</v>
      </c>
      <c r="T127" s="205">
        <f>H127/D127</f>
        <v>3.4923014169558306</v>
      </c>
      <c r="U127" s="205">
        <f>I127/D127</f>
        <v>3.9910167961733825</v>
      </c>
      <c r="V127" s="189">
        <f>J127/D127</f>
        <v>0.18389266929757361</v>
      </c>
      <c r="W127" s="189">
        <f>K127/D127</f>
        <v>0.11630342554383163</v>
      </c>
      <c r="X127" s="189">
        <f>L127/D127</f>
        <v>6.0234721533737198E-2</v>
      </c>
      <c r="Y127" s="189">
        <f>M127/D127</f>
        <v>1.8903903227260144E-3</v>
      </c>
      <c r="Z127" s="189">
        <f>O127/D127</f>
        <v>0.21049255470505301</v>
      </c>
      <c r="AA127" s="189">
        <f>P127/D127</f>
        <v>0.1870142210605602</v>
      </c>
      <c r="AB127" s="189">
        <f>Q127/D127</f>
        <v>2.3437389350620924E-2</v>
      </c>
      <c r="AC127" s="189">
        <f>R127/D127</f>
        <v>4.0944293871875259E-5</v>
      </c>
      <c r="AD127" s="193">
        <f>F127/D127</f>
        <v>0.13344054386382803</v>
      </c>
      <c r="AE127" s="205">
        <f t="shared" ref="AE127:AE129" si="50">H127/E127</f>
        <v>32.626535247049311</v>
      </c>
      <c r="AF127" s="205">
        <f t="shared" ref="AF127:AF129" si="51">I127/E127</f>
        <v>37.28574215836754</v>
      </c>
      <c r="AG127" s="134">
        <f>G127/D127</f>
        <v>0.2358584460481675</v>
      </c>
      <c r="AH127" s="135"/>
      <c r="AI127" s="136">
        <f>(T127-T129)*D127</f>
        <v>39913.99129269339</v>
      </c>
      <c r="AJ127" s="137">
        <f>(T127-T129)/T129</f>
        <v>2.9518193130457348E-3</v>
      </c>
      <c r="AK127" s="136">
        <f>(AE127-AE129)*E127</f>
        <v>56501.187552289564</v>
      </c>
      <c r="AL127" s="137">
        <f>(AE127-AE129)/AE129</f>
        <v>4.1836492104903632E-3</v>
      </c>
      <c r="AM127" s="135"/>
      <c r="AN127" s="136">
        <f>(U127-U129)*D127</f>
        <v>65183.019102350139</v>
      </c>
      <c r="AO127" s="137">
        <f>(U127-U129)/U129</f>
        <v>4.2235494105165418E-3</v>
      </c>
      <c r="AP127" s="136">
        <f>(AF127-AF129)*E127</f>
        <v>84114.931559563978</v>
      </c>
      <c r="AQ127" s="137">
        <f>(AF127-AF129)/AF129</f>
        <v>5.456941252538627E-3</v>
      </c>
      <c r="AR127" s="138">
        <f>AD127/AD129-1</f>
        <v>-2.3669618273201021E-3</v>
      </c>
      <c r="AS127" s="139">
        <v>40.045543530000003</v>
      </c>
      <c r="AT127" s="139">
        <f>H127/D127/9*7</f>
        <v>2.7162344354100907</v>
      </c>
      <c r="AU127" s="29"/>
    </row>
    <row r="128" spans="1:47" ht="15" hidden="1" customHeight="1" x14ac:dyDescent="0.3">
      <c r="A128" s="230" t="s">
        <v>176</v>
      </c>
      <c r="B128" s="211"/>
      <c r="C128" s="212" t="s">
        <v>162</v>
      </c>
      <c r="D128" s="213">
        <v>3881063</v>
      </c>
      <c r="E128" s="213">
        <v>417044</v>
      </c>
      <c r="F128" s="213">
        <v>520500</v>
      </c>
      <c r="G128" s="213">
        <v>918152</v>
      </c>
      <c r="H128" s="214">
        <v>13600551.779999999</v>
      </c>
      <c r="I128" s="214">
        <v>15523478.73</v>
      </c>
      <c r="J128" s="213">
        <v>967268</v>
      </c>
      <c r="K128" s="213">
        <v>670945</v>
      </c>
      <c r="L128" s="213">
        <v>267400</v>
      </c>
      <c r="M128" s="213">
        <v>7732</v>
      </c>
      <c r="N128" s="213">
        <v>455662</v>
      </c>
      <c r="O128" s="213">
        <v>876540</v>
      </c>
      <c r="P128" s="213">
        <v>785054</v>
      </c>
      <c r="Q128" s="213">
        <v>91295</v>
      </c>
      <c r="R128" s="213">
        <v>191</v>
      </c>
      <c r="S128" s="213">
        <v>307874</v>
      </c>
      <c r="T128" s="215">
        <f>H128/D128</f>
        <v>3.5043367706218631</v>
      </c>
      <c r="U128" s="215">
        <f>I128/D128</f>
        <v>3.9998007581943402</v>
      </c>
      <c r="V128" s="216">
        <f>J128/D128</f>
        <v>0.24922759563552563</v>
      </c>
      <c r="W128" s="216">
        <f>K128/D128</f>
        <v>0.17287660622875742</v>
      </c>
      <c r="X128" s="216">
        <f>L128/D128</f>
        <v>6.889864967407125E-2</v>
      </c>
      <c r="Y128" s="216">
        <f>M128/D128</f>
        <v>1.9922376936421802E-3</v>
      </c>
      <c r="Z128" s="216">
        <f>O128/D128</f>
        <v>0.2258504950834346</v>
      </c>
      <c r="AA128" s="216">
        <f>P128/D128</f>
        <v>0.20227808721476565</v>
      </c>
      <c r="AB128" s="216">
        <f>Q128/D128</f>
        <v>2.3523194547473206E-2</v>
      </c>
      <c r="AC128" s="216">
        <f>R128/D128</f>
        <v>4.921332119576518E-5</v>
      </c>
      <c r="AD128" s="216">
        <f>F128/D128</f>
        <v>0.13411274179264804</v>
      </c>
      <c r="AE128" s="215">
        <f t="shared" si="50"/>
        <v>32.61179103403957</v>
      </c>
      <c r="AF128" s="215">
        <f t="shared" si="51"/>
        <v>37.222640129099091</v>
      </c>
      <c r="AG128" s="217">
        <f>G128/D128</f>
        <v>0.23657229990855599</v>
      </c>
      <c r="AH128" s="218"/>
      <c r="AI128" s="219">
        <f>(T128-T129)*D128</f>
        <v>86600.707576288434</v>
      </c>
      <c r="AJ128" s="220">
        <f>(T128-T129)/T129</f>
        <v>6.4082448657820021E-3</v>
      </c>
      <c r="AK128" s="219">
        <f>(AE128-AE129)*E128</f>
        <v>50539.512554398789</v>
      </c>
      <c r="AL128" s="220">
        <f>(AE128-AE129)/AE129</f>
        <v>3.7298499482411409E-3</v>
      </c>
      <c r="AM128" s="218"/>
      <c r="AN128" s="219">
        <f>(U128-U129)*D128</f>
        <v>99236.160604578617</v>
      </c>
      <c r="AO128" s="220">
        <f>(U128-U129)/U129</f>
        <v>6.4337785248192144E-3</v>
      </c>
      <c r="AP128" s="219">
        <f>(AF128-AF129)*E128</f>
        <v>58077.463464191074</v>
      </c>
      <c r="AQ128" s="220">
        <f>(AF128-AF129)/AF129</f>
        <v>3.7553156535200722E-3</v>
      </c>
      <c r="AR128" s="221">
        <f>AD128/AD129-1</f>
        <v>2.6585487301489241E-3</v>
      </c>
      <c r="AS128" s="222">
        <v>40.037951560000003</v>
      </c>
      <c r="AT128" s="222">
        <f>H128/D128/9*7</f>
        <v>2.7255952660392269</v>
      </c>
      <c r="AU128" s="29"/>
    </row>
    <row r="129" spans="1:48" ht="15" hidden="1" customHeight="1" x14ac:dyDescent="0.3">
      <c r="A129" s="230" t="s">
        <v>176</v>
      </c>
      <c r="B129" s="86"/>
      <c r="C129" s="28" t="s">
        <v>17</v>
      </c>
      <c r="D129" s="30">
        <v>862339</v>
      </c>
      <c r="E129" s="30">
        <v>92417</v>
      </c>
      <c r="F129" s="30">
        <v>115344</v>
      </c>
      <c r="G129" s="30">
        <v>203876</v>
      </c>
      <c r="H129" s="31">
        <v>3002684.33</v>
      </c>
      <c r="I129" s="31">
        <v>3427134.76</v>
      </c>
      <c r="J129" s="30">
        <v>185293</v>
      </c>
      <c r="K129" s="30">
        <v>123675</v>
      </c>
      <c r="L129" s="30">
        <v>55180</v>
      </c>
      <c r="M129" s="30">
        <v>1695</v>
      </c>
      <c r="N129" s="30">
        <v>91408</v>
      </c>
      <c r="O129" s="30">
        <v>187210</v>
      </c>
      <c r="P129" s="30">
        <v>166853</v>
      </c>
      <c r="Q129" s="30">
        <v>20316</v>
      </c>
      <c r="R129" s="30">
        <v>41</v>
      </c>
      <c r="S129" s="30">
        <v>65956</v>
      </c>
      <c r="T129" s="206">
        <f>H129/D129</f>
        <v>3.4820231138798086</v>
      </c>
      <c r="U129" s="206">
        <f>I129/D129</f>
        <v>3.9742314333458184</v>
      </c>
      <c r="V129" s="190">
        <f>J129/D129</f>
        <v>0.21487257331513476</v>
      </c>
      <c r="W129" s="190">
        <f>K129/D129</f>
        <v>0.14341807572196086</v>
      </c>
      <c r="X129" s="190">
        <f>L129/D129</f>
        <v>6.3988756162019808E-2</v>
      </c>
      <c r="Y129" s="190">
        <f>M129/D129</f>
        <v>1.9655843003737509E-3</v>
      </c>
      <c r="Z129" s="190">
        <f>O129/D129</f>
        <v>0.21709559697520348</v>
      </c>
      <c r="AA129" s="190">
        <f>P129/D129</f>
        <v>0.19348887154587696</v>
      </c>
      <c r="AB129" s="190">
        <f>Q129/D129</f>
        <v>2.3559180322355825E-2</v>
      </c>
      <c r="AC129" s="190">
        <f>R129/D129</f>
        <v>4.7545106970692503E-5</v>
      </c>
      <c r="AD129" s="194">
        <f>F129/D129</f>
        <v>0.13375714191286722</v>
      </c>
      <c r="AE129" s="206">
        <f t="shared" si="50"/>
        <v>32.490605949121914</v>
      </c>
      <c r="AF129" s="206">
        <f t="shared" si="51"/>
        <v>37.083380330458681</v>
      </c>
      <c r="AG129" s="123">
        <f>G129/D129</f>
        <v>0.23642210314041229</v>
      </c>
      <c r="AH129" s="124"/>
      <c r="AI129" s="125"/>
      <c r="AJ129" s="125"/>
      <c r="AK129" s="125"/>
      <c r="AL129" s="125"/>
      <c r="AM129" s="124"/>
      <c r="AN129" s="125"/>
      <c r="AO129" s="125"/>
      <c r="AP129" s="125"/>
      <c r="AQ129" s="125"/>
      <c r="AR129" s="126"/>
      <c r="AS129" s="97">
        <v>40.027764419999997</v>
      </c>
      <c r="AT129" s="97">
        <f>H129/D129/9*7</f>
        <v>2.7082401996842957</v>
      </c>
      <c r="AU129" s="29"/>
    </row>
    <row r="130" spans="1:48" ht="15" hidden="1" customHeight="1" x14ac:dyDescent="0.3">
      <c r="A130" s="230" t="s">
        <v>176</v>
      </c>
      <c r="B130" s="18"/>
      <c r="C130" s="18"/>
      <c r="D130" s="19"/>
      <c r="E130" s="19"/>
      <c r="F130" s="19"/>
      <c r="G130" s="19"/>
      <c r="H130" s="18"/>
      <c r="I130" s="18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  <c r="AA130" s="166"/>
      <c r="AB130" s="166"/>
      <c r="AC130" s="166"/>
      <c r="AD130" s="166"/>
      <c r="AE130" s="166"/>
      <c r="AF130" s="166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04"/>
      <c r="AS130" s="98"/>
      <c r="AT130" s="98"/>
    </row>
    <row r="131" spans="1:48" ht="15" hidden="1" customHeight="1" x14ac:dyDescent="0.3">
      <c r="A131" s="230" t="s">
        <v>176</v>
      </c>
      <c r="B131" s="87" t="s">
        <v>56</v>
      </c>
      <c r="C131" s="1"/>
      <c r="D131" s="2">
        <f>SUM(D127)</f>
        <v>3883325</v>
      </c>
      <c r="E131" s="2">
        <f>SUM(E127)</f>
        <v>415666</v>
      </c>
      <c r="F131" s="2"/>
      <c r="G131" s="2"/>
      <c r="H131" s="3"/>
      <c r="I131" s="3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207"/>
      <c r="U131" s="207"/>
      <c r="V131" s="207"/>
      <c r="W131" s="207"/>
      <c r="X131" s="207"/>
      <c r="Y131" s="207"/>
      <c r="Z131" s="207"/>
      <c r="AA131" s="207"/>
      <c r="AB131" s="207"/>
      <c r="AC131" s="207"/>
      <c r="AD131" s="209"/>
      <c r="AE131" s="208"/>
      <c r="AF131" s="207"/>
      <c r="AG131" s="32"/>
      <c r="AH131" s="38"/>
      <c r="AI131" s="3">
        <f>SUMIF(AI111:AI125,"&lt;&gt;#DIV/0!")</f>
        <v>136970.87047357814</v>
      </c>
      <c r="AJ131" s="32"/>
      <c r="AK131" s="3">
        <f>SUMIF(AK111:AK125,"&lt;&gt;#DIV/0!")</f>
        <v>68705.148049861367</v>
      </c>
      <c r="AL131" s="1"/>
      <c r="AM131" s="1"/>
      <c r="AN131" s="3">
        <f>SUMIF(AN111:AN125, "&lt;&gt;#DIV/0!")</f>
        <v>175530.63276001631</v>
      </c>
      <c r="AO131" s="1"/>
      <c r="AP131" s="3">
        <f>SUMIF(AP111:AP125, "&lt;&gt;#DIV/0!")</f>
        <v>96840.305197212263</v>
      </c>
      <c r="AQ131" s="1"/>
      <c r="AR131" s="105"/>
      <c r="AS131" s="99"/>
      <c r="AT131" s="99"/>
      <c r="AU131" s="11"/>
    </row>
    <row r="132" spans="1:48" ht="15" hidden="1" customHeight="1" x14ac:dyDescent="0.3">
      <c r="A132" s="230" t="s">
        <v>176</v>
      </c>
    </row>
    <row r="133" spans="1:48" ht="15" hidden="1" customHeight="1" x14ac:dyDescent="0.3">
      <c r="A133" s="230" t="s">
        <v>176</v>
      </c>
    </row>
    <row r="134" spans="1:48" ht="15" hidden="1" customHeight="1" x14ac:dyDescent="0.3">
      <c r="A134" s="230" t="s">
        <v>180</v>
      </c>
      <c r="B134" s="62" t="s">
        <v>60</v>
      </c>
      <c r="C134" s="20" t="s">
        <v>121</v>
      </c>
      <c r="D134" s="54"/>
      <c r="E134" s="54"/>
      <c r="F134" s="54"/>
      <c r="G134" s="54"/>
      <c r="H134" s="67"/>
      <c r="I134" s="66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66"/>
      <c r="AI134" s="253" t="s">
        <v>62</v>
      </c>
      <c r="AJ134" s="254"/>
      <c r="AK134" s="254"/>
      <c r="AL134" s="254"/>
      <c r="AM134" s="254"/>
      <c r="AN134" s="254"/>
      <c r="AO134" s="255"/>
      <c r="AP134" s="63"/>
      <c r="AQ134" s="63"/>
      <c r="AS134" s="91"/>
      <c r="AT134" s="91"/>
    </row>
    <row r="135" spans="1:48" ht="57.6" hidden="1" x14ac:dyDescent="0.3">
      <c r="A135" s="230" t="s">
        <v>180</v>
      </c>
      <c r="B135" s="64" t="s">
        <v>180</v>
      </c>
      <c r="C135" s="64" t="s">
        <v>63</v>
      </c>
      <c r="D135" s="58" t="s">
        <v>64</v>
      </c>
      <c r="E135" s="58" t="s">
        <v>122</v>
      </c>
      <c r="F135" s="58" t="s">
        <v>123</v>
      </c>
      <c r="G135" s="58" t="s">
        <v>124</v>
      </c>
      <c r="H135" s="57" t="s">
        <v>125</v>
      </c>
      <c r="I135" s="57" t="s">
        <v>126</v>
      </c>
      <c r="J135" s="58" t="s">
        <v>127</v>
      </c>
      <c r="K135" s="58" t="s">
        <v>128</v>
      </c>
      <c r="L135" s="58" t="s">
        <v>129</v>
      </c>
      <c r="M135" s="58" t="s">
        <v>130</v>
      </c>
      <c r="N135" s="58" t="s">
        <v>131</v>
      </c>
      <c r="O135" s="58" t="s">
        <v>132</v>
      </c>
      <c r="P135" s="58" t="s">
        <v>133</v>
      </c>
      <c r="Q135" s="58" t="s">
        <v>134</v>
      </c>
      <c r="R135" s="58" t="s">
        <v>135</v>
      </c>
      <c r="S135" s="58" t="s">
        <v>136</v>
      </c>
      <c r="T135" s="58" t="s">
        <v>137</v>
      </c>
      <c r="U135" s="58" t="s">
        <v>138</v>
      </c>
      <c r="V135" s="58" t="s">
        <v>139</v>
      </c>
      <c r="W135" s="58" t="s">
        <v>140</v>
      </c>
      <c r="X135" s="58" t="s">
        <v>141</v>
      </c>
      <c r="Y135" s="58" t="s">
        <v>142</v>
      </c>
      <c r="Z135" s="58" t="s">
        <v>143</v>
      </c>
      <c r="AA135" s="58" t="s">
        <v>144</v>
      </c>
      <c r="AB135" s="58" t="s">
        <v>145</v>
      </c>
      <c r="AC135" s="58" t="s">
        <v>146</v>
      </c>
      <c r="AD135" s="58" t="s">
        <v>147</v>
      </c>
      <c r="AE135" s="58" t="s">
        <v>148</v>
      </c>
      <c r="AF135" s="58" t="s">
        <v>149</v>
      </c>
      <c r="AG135" s="58" t="s">
        <v>150</v>
      </c>
      <c r="AH135" s="12"/>
      <c r="AI135" s="58" t="s">
        <v>151</v>
      </c>
      <c r="AJ135" s="58" t="s">
        <v>152</v>
      </c>
      <c r="AK135" s="58" t="s">
        <v>153</v>
      </c>
      <c r="AL135" s="58" t="s">
        <v>154</v>
      </c>
      <c r="AM135" s="144"/>
      <c r="AN135" s="58" t="s">
        <v>155</v>
      </c>
      <c r="AO135" s="58" t="s">
        <v>156</v>
      </c>
      <c r="AP135" s="58" t="s">
        <v>157</v>
      </c>
      <c r="AQ135" s="58" t="s">
        <v>158</v>
      </c>
      <c r="AR135" s="58" t="s">
        <v>159</v>
      </c>
      <c r="AS135" s="145" t="s">
        <v>103</v>
      </c>
      <c r="AT135" s="145" t="s">
        <v>160</v>
      </c>
      <c r="AU135" s="6"/>
    </row>
    <row r="136" spans="1:48" ht="15" hidden="1" customHeight="1" x14ac:dyDescent="0.3">
      <c r="A136" s="230" t="s">
        <v>180</v>
      </c>
      <c r="B136" s="106" t="s">
        <v>181</v>
      </c>
      <c r="C136" s="55" t="s">
        <v>161</v>
      </c>
      <c r="D136" s="68">
        <v>633380</v>
      </c>
      <c r="E136" s="68">
        <v>59204</v>
      </c>
      <c r="F136" s="68">
        <v>74423</v>
      </c>
      <c r="G136" s="68">
        <v>128642</v>
      </c>
      <c r="H136" s="69">
        <v>1796880.2960000001</v>
      </c>
      <c r="I136" s="69">
        <v>2062110.38</v>
      </c>
      <c r="J136" s="146">
        <v>173433</v>
      </c>
      <c r="K136" s="146">
        <v>102175</v>
      </c>
      <c r="L136" s="146">
        <v>62116</v>
      </c>
      <c r="M136" s="146">
        <v>1446</v>
      </c>
      <c r="N136" s="146">
        <v>75236</v>
      </c>
      <c r="O136" s="146">
        <v>249589</v>
      </c>
      <c r="P136" s="146">
        <v>234218</v>
      </c>
      <c r="Q136" s="146">
        <v>15325</v>
      </c>
      <c r="R136" s="146">
        <v>46</v>
      </c>
      <c r="S136" s="146">
        <v>62896</v>
      </c>
      <c r="T136" s="200">
        <f>H136/D136</f>
        <v>2.8369703748144874</v>
      </c>
      <c r="U136" s="200">
        <f>I136/D136</f>
        <v>3.25572386245224</v>
      </c>
      <c r="V136" s="149">
        <f>J136/D136</f>
        <v>0.27382140263349014</v>
      </c>
      <c r="W136" s="149">
        <f>K136/D136</f>
        <v>0.16131706084814804</v>
      </c>
      <c r="X136" s="149">
        <f>L136/D136</f>
        <v>9.8070668477059586E-2</v>
      </c>
      <c r="Y136" s="149">
        <f>M136/D136</f>
        <v>2.2829896744450411E-3</v>
      </c>
      <c r="Z136" s="149">
        <f>O136/D136</f>
        <v>0.394058858820929</v>
      </c>
      <c r="AA136" s="149">
        <f>P136/D136</f>
        <v>0.36979064700495751</v>
      </c>
      <c r="AB136" s="149">
        <f>Q136/D136</f>
        <v>2.4195585588430327E-2</v>
      </c>
      <c r="AC136" s="149">
        <f>R136/D136</f>
        <v>7.262622754112855E-5</v>
      </c>
      <c r="AD136" s="149">
        <f>F136/D136</f>
        <v>0.11750134200637848</v>
      </c>
      <c r="AE136" s="200">
        <f>H136/E136</f>
        <v>30.350656982636309</v>
      </c>
      <c r="AF136" s="200">
        <f>I136/E136</f>
        <v>34.83059218971691</v>
      </c>
      <c r="AG136" s="71">
        <f>G136/D136</f>
        <v>0.20310398181186651</v>
      </c>
      <c r="AH136" s="127"/>
      <c r="AI136" s="72">
        <f>(T136-T138)*D136</f>
        <v>28749.857424971426</v>
      </c>
      <c r="AJ136" s="73">
        <f>(T136-T138)/T138</f>
        <v>1.6260031951116402E-2</v>
      </c>
      <c r="AK136" s="72">
        <f>(AE136-AE138)*E136</f>
        <v>22316.275380159943</v>
      </c>
      <c r="AL136" s="73">
        <f>(AE136-AE138)/AE138</f>
        <v>1.2575638365735071E-2</v>
      </c>
      <c r="AM136" s="128"/>
      <c r="AN136" s="74">
        <f>(U136-U138)*D136</f>
        <v>31474.375503179766</v>
      </c>
      <c r="AO136" s="75">
        <f>(U136-U138)/U138</f>
        <v>1.5499762356956206E-2</v>
      </c>
      <c r="AP136" s="74">
        <f>(AF136-AF138)*E136</f>
        <v>24085.631407689423</v>
      </c>
      <c r="AQ136" s="75">
        <f>(AF136-AF138)/AF138</f>
        <v>1.1818125086226589E-2</v>
      </c>
      <c r="AR136" s="101">
        <f>AD136/AD138-1</f>
        <v>5.7393194868953223E-3</v>
      </c>
      <c r="AS136" s="92">
        <v>35.439402250000001</v>
      </c>
      <c r="AT136" s="94">
        <f>H136/D136/9*7</f>
        <v>2.2065325137446012</v>
      </c>
      <c r="AU136" s="18"/>
      <c r="AV136" s="18"/>
    </row>
    <row r="137" spans="1:48" ht="15" hidden="1" customHeight="1" x14ac:dyDescent="0.3">
      <c r="A137" s="230" t="s">
        <v>180</v>
      </c>
      <c r="B137" s="59"/>
      <c r="C137" s="60" t="s">
        <v>162</v>
      </c>
      <c r="D137" s="82">
        <v>633100</v>
      </c>
      <c r="E137" s="82">
        <v>59415</v>
      </c>
      <c r="F137" s="82">
        <v>74844</v>
      </c>
      <c r="G137" s="82">
        <v>129604</v>
      </c>
      <c r="H137" s="83">
        <v>1799821.4480000001</v>
      </c>
      <c r="I137" s="83">
        <v>2063271.93</v>
      </c>
      <c r="J137" s="146">
        <v>232614</v>
      </c>
      <c r="K137" s="146">
        <v>151126</v>
      </c>
      <c r="L137" s="146">
        <v>72283</v>
      </c>
      <c r="M137" s="146">
        <v>1570</v>
      </c>
      <c r="N137" s="146">
        <v>94856</v>
      </c>
      <c r="O137" s="146">
        <v>264512</v>
      </c>
      <c r="P137" s="146">
        <v>249058</v>
      </c>
      <c r="Q137" s="146">
        <v>15400</v>
      </c>
      <c r="R137" s="146">
        <v>54</v>
      </c>
      <c r="S137" s="146">
        <v>66396</v>
      </c>
      <c r="T137" s="200">
        <f>H137/D137</f>
        <v>2.8428707123677146</v>
      </c>
      <c r="U137" s="201">
        <f>I137/D137</f>
        <v>3.2589984678565784</v>
      </c>
      <c r="V137" s="149">
        <f>J137/D137</f>
        <v>0.36742062865266151</v>
      </c>
      <c r="W137" s="149">
        <f>K137/D137</f>
        <v>0.23870794503238035</v>
      </c>
      <c r="X137" s="149">
        <f>L137/D137</f>
        <v>0.11417311641130944</v>
      </c>
      <c r="Y137" s="149">
        <f>M137/D137</f>
        <v>2.4798610014215763E-3</v>
      </c>
      <c r="Z137" s="149">
        <f>O137/D137</f>
        <v>0.41780445427262675</v>
      </c>
      <c r="AA137" s="149">
        <f>P137/D137</f>
        <v>0.39339440846627705</v>
      </c>
      <c r="AB137" s="149">
        <f>Q137/D137</f>
        <v>2.4324751224135209E-2</v>
      </c>
      <c r="AC137" s="149">
        <f>R137/D137</f>
        <v>8.5294582214500081E-5</v>
      </c>
      <c r="AD137" s="192">
        <f>F137/D137</f>
        <v>0.1182182909492971</v>
      </c>
      <c r="AE137" s="201">
        <f t="shared" ref="AE137:AE138" si="52">H137/E137</f>
        <v>30.292374787511573</v>
      </c>
      <c r="AF137" s="201">
        <f t="shared" ref="AF137:AF138" si="53">I137/E137</f>
        <v>34.726448371623327</v>
      </c>
      <c r="AG137" s="81">
        <f>G137/D137</f>
        <v>0.20471331543200127</v>
      </c>
      <c r="AH137" s="39"/>
      <c r="AI137" s="72">
        <f>(T137-T138)*D137</f>
        <v>32472.651603128372</v>
      </c>
      <c r="AJ137" s="73">
        <f>(T137-T138)/T138</f>
        <v>1.8373651918246695E-2</v>
      </c>
      <c r="AK137" s="72">
        <f>(AE137-AE138)*E137</f>
        <v>18932.972810354146</v>
      </c>
      <c r="AL137" s="73">
        <f>(AE137-AE138)/AE138</f>
        <v>1.0631195088360591E-2</v>
      </c>
      <c r="AM137" s="26"/>
      <c r="AN137" s="74">
        <f>(U137-U138)*D137</f>
        <v>33533.614222841155</v>
      </c>
      <c r="AO137" s="75">
        <f>(U137-U138)/U138</f>
        <v>1.6521151501247392E-2</v>
      </c>
      <c r="AP137" s="74">
        <f>(AF137-AF138)*E137</f>
        <v>17983.766402740861</v>
      </c>
      <c r="AQ137" s="75">
        <f>(AF137-AF138)/AF138</f>
        <v>8.7927787990084282E-3</v>
      </c>
      <c r="AR137" s="101">
        <f>AD137/AD138-1</f>
        <v>1.1875962095783121E-2</v>
      </c>
      <c r="AS137" s="94">
        <v>35.447426409999998</v>
      </c>
      <c r="AT137" s="94">
        <f>H137/D137/9*7</f>
        <v>2.2111216651748888</v>
      </c>
    </row>
    <row r="138" spans="1:48" ht="15" hidden="1" customHeight="1" x14ac:dyDescent="0.3">
      <c r="A138" s="230" t="s">
        <v>180</v>
      </c>
      <c r="B138" s="107"/>
      <c r="C138" s="56" t="s">
        <v>17</v>
      </c>
      <c r="D138" s="76">
        <v>141033</v>
      </c>
      <c r="E138" s="76">
        <v>13135</v>
      </c>
      <c r="F138" s="76">
        <v>16477</v>
      </c>
      <c r="G138" s="76">
        <v>28688</v>
      </c>
      <c r="H138" s="77">
        <v>393704.7904</v>
      </c>
      <c r="I138" s="77">
        <v>452156.19</v>
      </c>
      <c r="J138" s="159">
        <v>44466</v>
      </c>
      <c r="K138" s="159">
        <v>27694</v>
      </c>
      <c r="L138" s="159">
        <v>14736</v>
      </c>
      <c r="M138" s="159">
        <v>332</v>
      </c>
      <c r="N138" s="159">
        <v>18606</v>
      </c>
      <c r="O138" s="159">
        <v>56265</v>
      </c>
      <c r="P138" s="159">
        <v>52917</v>
      </c>
      <c r="Q138" s="159">
        <v>3336</v>
      </c>
      <c r="R138" s="159">
        <v>12</v>
      </c>
      <c r="S138" s="159">
        <v>14282</v>
      </c>
      <c r="T138" s="202">
        <f>H138/D138</f>
        <v>2.7915792077031618</v>
      </c>
      <c r="U138" s="202">
        <f>I138/D138</f>
        <v>3.2060311416476996</v>
      </c>
      <c r="V138" s="162">
        <f>J138/D138</f>
        <v>0.3152879113398992</v>
      </c>
      <c r="W138" s="162">
        <f>K138/D138</f>
        <v>0.1963653896605759</v>
      </c>
      <c r="X138" s="162">
        <f>L138/D138</f>
        <v>0.10448618408457595</v>
      </c>
      <c r="Y138" s="162">
        <f>M138/D138</f>
        <v>2.3540589791041814E-3</v>
      </c>
      <c r="Z138" s="162">
        <f>O138/D138</f>
        <v>0.39894918210631553</v>
      </c>
      <c r="AA138" s="162">
        <f>P138/D138</f>
        <v>0.37521005722065048</v>
      </c>
      <c r="AB138" s="162">
        <f>Q138/D138</f>
        <v>2.3654038416540811E-2</v>
      </c>
      <c r="AC138" s="162">
        <f>R138/D138</f>
        <v>8.508646912424751E-5</v>
      </c>
      <c r="AD138" s="162">
        <f>F138/D138</f>
        <v>0.11683081264668553</v>
      </c>
      <c r="AE138" s="202">
        <f t="shared" si="52"/>
        <v>29.973718340312143</v>
      </c>
      <c r="AF138" s="202">
        <f t="shared" si="53"/>
        <v>34.423767795964977</v>
      </c>
      <c r="AG138" s="79">
        <f>G138/D138</f>
        <v>0.20341338551970106</v>
      </c>
      <c r="AH138" s="8"/>
      <c r="AI138" s="56"/>
      <c r="AJ138" s="56"/>
      <c r="AK138" s="56"/>
      <c r="AL138" s="56"/>
      <c r="AN138" s="56"/>
      <c r="AO138" s="56"/>
      <c r="AP138" s="56"/>
      <c r="AQ138" s="56"/>
      <c r="AR138" s="102"/>
      <c r="AS138" s="93">
        <v>35.462148159999998</v>
      </c>
      <c r="AT138" s="93">
        <f>H138/D138/9*7</f>
        <v>2.1712282726580145</v>
      </c>
    </row>
    <row r="139" spans="1:48" ht="15" hidden="1" customHeight="1" x14ac:dyDescent="0.3">
      <c r="A139" s="230" t="s">
        <v>180</v>
      </c>
      <c r="B139" s="65"/>
      <c r="D139" s="9"/>
      <c r="E139" s="9"/>
      <c r="F139" s="9"/>
      <c r="G139" s="9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V139" s="141"/>
      <c r="W139" s="141"/>
      <c r="X139" s="141"/>
      <c r="Y139" s="141"/>
      <c r="Z139" s="141"/>
      <c r="AA139" s="141"/>
      <c r="AB139" s="141"/>
      <c r="AC139" s="141"/>
      <c r="AD139" s="196"/>
      <c r="AE139" s="203"/>
      <c r="AG139" s="85"/>
      <c r="AR139" s="9"/>
      <c r="AS139" s="95"/>
      <c r="AT139" s="95"/>
    </row>
    <row r="140" spans="1:48" ht="15" hidden="1" customHeight="1" x14ac:dyDescent="0.3">
      <c r="A140" s="230" t="s">
        <v>180</v>
      </c>
      <c r="B140" s="107" t="s">
        <v>182</v>
      </c>
      <c r="C140" s="60" t="s">
        <v>161</v>
      </c>
      <c r="D140" s="82">
        <v>704884</v>
      </c>
      <c r="E140" s="82">
        <v>91304</v>
      </c>
      <c r="F140" s="82">
        <v>111018</v>
      </c>
      <c r="G140" s="82">
        <v>184055</v>
      </c>
      <c r="H140" s="83">
        <v>2777172.6869999999</v>
      </c>
      <c r="I140" s="83">
        <v>3041879.81</v>
      </c>
      <c r="J140" s="146">
        <v>121388</v>
      </c>
      <c r="K140" s="146">
        <v>73636</v>
      </c>
      <c r="L140" s="146">
        <v>40526</v>
      </c>
      <c r="M140" s="146">
        <v>1490</v>
      </c>
      <c r="N140" s="146">
        <v>64378</v>
      </c>
      <c r="O140" s="146">
        <v>171453</v>
      </c>
      <c r="P140" s="146">
        <v>154522</v>
      </c>
      <c r="Q140" s="146">
        <v>16907</v>
      </c>
      <c r="R140" s="146">
        <v>24</v>
      </c>
      <c r="S140" s="146">
        <v>54382</v>
      </c>
      <c r="T140" s="201">
        <f>H140/D140</f>
        <v>3.9399003055821948</v>
      </c>
      <c r="U140" s="201">
        <f>I140/D140</f>
        <v>4.3154331918443321</v>
      </c>
      <c r="V140" s="149">
        <f>J140/D140</f>
        <v>0.17220989552890972</v>
      </c>
      <c r="W140" s="149">
        <f>K140/D140</f>
        <v>0.10446541558611062</v>
      </c>
      <c r="X140" s="149">
        <f>L140/D140</f>
        <v>5.7493147808717462E-2</v>
      </c>
      <c r="Y140" s="149">
        <f>M140/D140</f>
        <v>2.1138229836398614E-3</v>
      </c>
      <c r="Z140" s="149">
        <f>O140/D140</f>
        <v>0.24323576645235245</v>
      </c>
      <c r="AA140" s="149">
        <f>P140/D140</f>
        <v>0.21921621146174405</v>
      </c>
      <c r="AB140" s="149">
        <f>Q140/D140</f>
        <v>2.3985506835167206E-2</v>
      </c>
      <c r="AC140" s="149">
        <f>R140/D140</f>
        <v>3.4048155441178975E-5</v>
      </c>
      <c r="AD140" s="192">
        <f>F140/D140</f>
        <v>0.15749825503203363</v>
      </c>
      <c r="AE140" s="201">
        <f t="shared" ref="AE140:AE142" si="54">H140/E140</f>
        <v>30.416769111977569</v>
      </c>
      <c r="AF140" s="201">
        <f t="shared" ref="AF140:AF142" si="55">I140/E140</f>
        <v>33.315953408393938</v>
      </c>
      <c r="AG140" s="81">
        <f>G140/D140</f>
        <v>0.26111388540525815</v>
      </c>
      <c r="AH140" s="39"/>
      <c r="AI140" s="72">
        <f>(T140-T142)*D140</f>
        <v>32949.742237900617</v>
      </c>
      <c r="AJ140" s="73">
        <f>(T140-T142)/T142</f>
        <v>1.2006948014479588E-2</v>
      </c>
      <c r="AK140" s="72">
        <f>(AE140-AE142)*E140</f>
        <v>15648.177055976408</v>
      </c>
      <c r="AL140" s="73">
        <f>(AE140-AE142)/AE142</f>
        <v>5.6664994279893603E-3</v>
      </c>
      <c r="AM140" s="26"/>
      <c r="AN140" s="74">
        <f>(U140-U142)*D140</f>
        <v>40523.73970630666</v>
      </c>
      <c r="AO140" s="75">
        <f>(U140-U142)/U142</f>
        <v>1.350181010090591E-2</v>
      </c>
      <c r="AP140" s="74">
        <f>(AF140-AF142)*E140</f>
        <v>21601.021425174837</v>
      </c>
      <c r="AQ140" s="75">
        <f>(AF140-AF142)/AF142</f>
        <v>7.1519958710062259E-3</v>
      </c>
      <c r="AR140" s="101">
        <f>AD140/AD142-1</f>
        <v>9.7478266974830863E-3</v>
      </c>
      <c r="AS140" s="94">
        <v>44.43978414</v>
      </c>
      <c r="AT140" s="94">
        <f>H140/D140/9*7</f>
        <v>3.064366904341707</v>
      </c>
    </row>
    <row r="141" spans="1:48" ht="15" hidden="1" customHeight="1" x14ac:dyDescent="0.3">
      <c r="A141" s="230" t="s">
        <v>180</v>
      </c>
      <c r="B141" s="59"/>
      <c r="C141" s="60" t="s">
        <v>162</v>
      </c>
      <c r="D141" s="82">
        <v>704973</v>
      </c>
      <c r="E141" s="82">
        <v>91456</v>
      </c>
      <c r="F141" s="82">
        <v>111336</v>
      </c>
      <c r="G141" s="82">
        <v>184000</v>
      </c>
      <c r="H141" s="83">
        <v>2772955.4010000001</v>
      </c>
      <c r="I141" s="83">
        <v>3034105.28</v>
      </c>
      <c r="J141" s="146">
        <v>165456</v>
      </c>
      <c r="K141" s="146">
        <v>112488</v>
      </c>
      <c r="L141" s="146">
        <v>45366</v>
      </c>
      <c r="M141" s="146">
        <v>1593</v>
      </c>
      <c r="N141" s="146">
        <v>80688</v>
      </c>
      <c r="O141" s="146">
        <v>183599</v>
      </c>
      <c r="P141" s="146">
        <v>166741</v>
      </c>
      <c r="Q141" s="146">
        <v>16822</v>
      </c>
      <c r="R141" s="146">
        <v>36</v>
      </c>
      <c r="S141" s="146">
        <v>58110</v>
      </c>
      <c r="T141" s="200">
        <f>H141/D141</f>
        <v>3.9334207139847912</v>
      </c>
      <c r="U141" s="201">
        <f>I141/D141</f>
        <v>4.3038602613149717</v>
      </c>
      <c r="V141" s="149">
        <f>J141/D141</f>
        <v>0.23469835014958021</v>
      </c>
      <c r="W141" s="149">
        <f>K141/D141</f>
        <v>0.15956355775327566</v>
      </c>
      <c r="X141" s="149">
        <f>L141/D141</f>
        <v>6.4351400691941396E-2</v>
      </c>
      <c r="Y141" s="149">
        <f>M141/D141</f>
        <v>2.2596610082939346E-3</v>
      </c>
      <c r="Z141" s="149">
        <f>O141/D141</f>
        <v>0.26043408754661523</v>
      </c>
      <c r="AA141" s="149">
        <f>P141/D141</f>
        <v>0.23652111499305647</v>
      </c>
      <c r="AB141" s="149">
        <f>Q141/D141</f>
        <v>2.3861906768060621E-2</v>
      </c>
      <c r="AC141" s="149">
        <f>R141/D141</f>
        <v>5.1065785498168015E-5</v>
      </c>
      <c r="AD141" s="192">
        <f>F141/D141</f>
        <v>0.15792945261733429</v>
      </c>
      <c r="AE141" s="201">
        <f t="shared" si="54"/>
        <v>30.3201036673373</v>
      </c>
      <c r="AF141" s="201">
        <f t="shared" si="55"/>
        <v>33.175573827851643</v>
      </c>
      <c r="AG141" s="81">
        <f>G141/D141</f>
        <v>0.26100290365730316</v>
      </c>
      <c r="AH141" s="39"/>
      <c r="AI141" s="72">
        <f>(T141-T142)*D141</f>
        <v>28385.965408085274</v>
      </c>
      <c r="AJ141" s="73">
        <f>(T141-T142)/T142</f>
        <v>1.0342593282564681E-2</v>
      </c>
      <c r="AK141" s="72">
        <f>(AE141-AE142)*E141</f>
        <v>6833.5927392380372</v>
      </c>
      <c r="AL141" s="73">
        <f>(AE141-AE142)/AE142</f>
        <v>2.4704598036247561E-3</v>
      </c>
      <c r="AM141" s="26"/>
      <c r="AN141" s="74">
        <f>(U141-U142)*D141</f>
        <v>32370.25275699787</v>
      </c>
      <c r="AO141" s="75">
        <f>(U141-U142)/U142</f>
        <v>1.0783847495936015E-2</v>
      </c>
      <c r="AP141" s="74">
        <f>(AF141-AF142)*E141</f>
        <v>8798.42720166445</v>
      </c>
      <c r="AQ141" s="75">
        <f>(AF141-AF142)/AF142</f>
        <v>2.9082759633212475E-3</v>
      </c>
      <c r="AR141" s="101">
        <f>AD141/AD142-1</f>
        <v>1.2512307005826839E-2</v>
      </c>
      <c r="AS141" s="94">
        <v>44.252707010000002</v>
      </c>
      <c r="AT141" s="94">
        <f>H141/D141/9*7</f>
        <v>3.0593272219881706</v>
      </c>
    </row>
    <row r="142" spans="1:48" ht="15" hidden="1" customHeight="1" x14ac:dyDescent="0.3">
      <c r="A142" s="230" t="s">
        <v>180</v>
      </c>
      <c r="B142" s="107"/>
      <c r="C142" s="56" t="s">
        <v>17</v>
      </c>
      <c r="D142" s="76">
        <v>156830</v>
      </c>
      <c r="E142" s="76">
        <v>20187</v>
      </c>
      <c r="F142" s="76">
        <v>24462</v>
      </c>
      <c r="G142" s="76">
        <v>40488</v>
      </c>
      <c r="H142" s="77">
        <v>610563.56000000006</v>
      </c>
      <c r="I142" s="77">
        <v>667773.24</v>
      </c>
      <c r="J142" s="159">
        <v>31587</v>
      </c>
      <c r="K142" s="159">
        <v>20744</v>
      </c>
      <c r="L142" s="159">
        <v>9237</v>
      </c>
      <c r="M142" s="159">
        <v>326</v>
      </c>
      <c r="N142" s="159">
        <v>16166</v>
      </c>
      <c r="O142" s="159">
        <v>40243</v>
      </c>
      <c r="P142" s="159">
        <v>36356</v>
      </c>
      <c r="Q142" s="159">
        <v>3878</v>
      </c>
      <c r="R142" s="159">
        <v>9</v>
      </c>
      <c r="S142" s="159">
        <v>12645</v>
      </c>
      <c r="T142" s="202">
        <f>H142/D142</f>
        <v>3.8931553911879107</v>
      </c>
      <c r="U142" s="202">
        <f>I142/D142</f>
        <v>4.2579432506535735</v>
      </c>
      <c r="V142" s="162">
        <f>J142/D142</f>
        <v>0.20140916916406298</v>
      </c>
      <c r="W142" s="162">
        <f>K142/D142</f>
        <v>0.13227061149014857</v>
      </c>
      <c r="X142" s="162">
        <f>L142/D142</f>
        <v>5.8898169992986034E-2</v>
      </c>
      <c r="Y142" s="162">
        <f>M142/D142</f>
        <v>2.0786839252694002E-3</v>
      </c>
      <c r="Z142" s="162">
        <f>O142/D142</f>
        <v>0.25660269081170695</v>
      </c>
      <c r="AA142" s="162">
        <f>P142/D142</f>
        <v>0.23181789198495187</v>
      </c>
      <c r="AB142" s="162">
        <f>Q142/D142</f>
        <v>2.4727411847223109E-2</v>
      </c>
      <c r="AC142" s="162">
        <f>R142/D142</f>
        <v>5.7386979531977302E-5</v>
      </c>
      <c r="AD142" s="162">
        <f>F142/D142</f>
        <v>0.1559778103679143</v>
      </c>
      <c r="AE142" s="202">
        <f t="shared" si="54"/>
        <v>30.245383662753259</v>
      </c>
      <c r="AF142" s="202">
        <f t="shared" si="55"/>
        <v>33.079369891514339</v>
      </c>
      <c r="AG142" s="79">
        <f>G142/D142</f>
        <v>0.25816489192118852</v>
      </c>
      <c r="AI142" s="56"/>
      <c r="AJ142" s="56"/>
      <c r="AK142" s="56"/>
      <c r="AL142" s="56"/>
      <c r="AN142" s="56"/>
      <c r="AO142" s="56"/>
      <c r="AP142" s="56"/>
      <c r="AQ142" s="56"/>
      <c r="AR142" s="102"/>
      <c r="AS142" s="93">
        <v>44.230970309999996</v>
      </c>
      <c r="AT142" s="93">
        <f>H142/D142/9*7</f>
        <v>3.0280097487017086</v>
      </c>
    </row>
    <row r="143" spans="1:48" ht="15" hidden="1" customHeight="1" x14ac:dyDescent="0.3">
      <c r="A143" s="230" t="s">
        <v>180</v>
      </c>
      <c r="B143" s="65"/>
      <c r="D143" s="9"/>
      <c r="E143" s="9"/>
      <c r="F143" s="9"/>
      <c r="G143" s="9"/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  <c r="V143" s="141"/>
      <c r="W143" s="141"/>
      <c r="X143" s="141"/>
      <c r="Y143" s="141"/>
      <c r="Z143" s="141"/>
      <c r="AA143" s="141"/>
      <c r="AB143" s="141"/>
      <c r="AC143" s="141"/>
      <c r="AD143" s="196"/>
      <c r="AE143" s="203"/>
      <c r="AG143" s="85"/>
      <c r="AR143" s="9"/>
      <c r="AS143" s="95"/>
      <c r="AT143" s="95"/>
    </row>
    <row r="144" spans="1:48" ht="15" hidden="1" customHeight="1" x14ac:dyDescent="0.3">
      <c r="A144" s="230" t="s">
        <v>180</v>
      </c>
      <c r="B144" s="107" t="s">
        <v>183</v>
      </c>
      <c r="C144" s="60" t="s">
        <v>161</v>
      </c>
      <c r="D144" s="82">
        <v>572513</v>
      </c>
      <c r="E144" s="82">
        <v>111974</v>
      </c>
      <c r="F144" s="82">
        <v>147298</v>
      </c>
      <c r="G144" s="82">
        <v>281260</v>
      </c>
      <c r="H144" s="83">
        <v>4233325.6059999997</v>
      </c>
      <c r="I144" s="83">
        <v>4970047.49</v>
      </c>
      <c r="J144" s="146">
        <v>212462</v>
      </c>
      <c r="K144" s="146">
        <v>154434</v>
      </c>
      <c r="L144" s="146">
        <v>53958</v>
      </c>
      <c r="M144" s="146">
        <v>1884</v>
      </c>
      <c r="N144" s="146">
        <v>124840</v>
      </c>
      <c r="O144" s="146">
        <v>202398</v>
      </c>
      <c r="P144" s="146">
        <v>169108</v>
      </c>
      <c r="Q144" s="146">
        <v>33255</v>
      </c>
      <c r="R144" s="146">
        <v>35</v>
      </c>
      <c r="S144" s="146">
        <v>92032</v>
      </c>
      <c r="T144" s="201">
        <f>H144/D144</f>
        <v>7.3942873017730593</v>
      </c>
      <c r="U144" s="201">
        <f>I144/D144</f>
        <v>8.6811085337800193</v>
      </c>
      <c r="V144" s="149">
        <f>J144/D144</f>
        <v>0.37110423693435785</v>
      </c>
      <c r="W144" s="149">
        <f>K144/D144</f>
        <v>0.26974758651768604</v>
      </c>
      <c r="X144" s="149">
        <f>L144/D144</f>
        <v>9.4247641538270741E-2</v>
      </c>
      <c r="Y144" s="149">
        <f>M144/D144</f>
        <v>3.2907549697561451E-3</v>
      </c>
      <c r="Z144" s="149">
        <f>O144/D144</f>
        <v>0.35352559679867529</v>
      </c>
      <c r="AA144" s="149">
        <f>P144/D144</f>
        <v>0.29537844555494808</v>
      </c>
      <c r="AB144" s="149">
        <f>Q144/D144</f>
        <v>5.8086017260743424E-2</v>
      </c>
      <c r="AC144" s="149">
        <f>R144/D144</f>
        <v>6.1133982983792507E-5</v>
      </c>
      <c r="AD144" s="192">
        <f>F144/D144</f>
        <v>0.25728324072990483</v>
      </c>
      <c r="AE144" s="201">
        <f t="shared" ref="AE144:AE146" si="56">H144/E144</f>
        <v>37.806326522228375</v>
      </c>
      <c r="AF144" s="201">
        <f t="shared" ref="AF144:AF146" si="57">I144/E144</f>
        <v>44.385727847536039</v>
      </c>
      <c r="AG144" s="81">
        <f>G144/D144</f>
        <v>0.49127268725775658</v>
      </c>
      <c r="AH144" s="39"/>
      <c r="AI144" s="72">
        <f>(T144-T146)*D144</f>
        <v>-29869.728924022966</v>
      </c>
      <c r="AJ144" s="73">
        <f>(T144-T146)/T146</f>
        <v>-7.006418091925243E-3</v>
      </c>
      <c r="AK144" s="72">
        <f>(AE144-AE146)*E144</f>
        <v>-7941.2687105621062</v>
      </c>
      <c r="AL144" s="73">
        <f>(AE144-AE146)/AE146</f>
        <v>-1.8723812825629004E-3</v>
      </c>
      <c r="AM144" s="26"/>
      <c r="AN144" s="74">
        <f>(U144-U146)*D144</f>
        <v>-22579.892823196569</v>
      </c>
      <c r="AO144" s="75">
        <f>(U144-U146)/U146</f>
        <v>-4.5226473140938155E-3</v>
      </c>
      <c r="AP144" s="74">
        <f>(AF144-AF146)*E144</f>
        <v>3100.5234664378545</v>
      </c>
      <c r="AQ144" s="75">
        <f>(AF144-AF146)/AF146</f>
        <v>6.242312405042072E-4</v>
      </c>
      <c r="AR144" s="101">
        <f>AD144/AD146-1</f>
        <v>-1.1647516974119587E-2</v>
      </c>
      <c r="AS144" s="94">
        <v>87.538099239999994</v>
      </c>
      <c r="AT144" s="94">
        <f>H144/D144/9*7</f>
        <v>5.7511123458234907</v>
      </c>
    </row>
    <row r="145" spans="1:46" ht="15" hidden="1" customHeight="1" x14ac:dyDescent="0.3">
      <c r="A145" s="230" t="s">
        <v>180</v>
      </c>
      <c r="B145" s="59"/>
      <c r="C145" s="60" t="s">
        <v>162</v>
      </c>
      <c r="D145" s="82">
        <v>572988</v>
      </c>
      <c r="E145" s="82">
        <v>112934</v>
      </c>
      <c r="F145" s="82">
        <v>148891</v>
      </c>
      <c r="G145" s="82">
        <v>284380</v>
      </c>
      <c r="H145" s="83">
        <v>4289509.6399999997</v>
      </c>
      <c r="I145" s="83">
        <v>5030346.25</v>
      </c>
      <c r="J145" s="146">
        <v>285595</v>
      </c>
      <c r="K145" s="146">
        <v>223049</v>
      </c>
      <c r="L145" s="146">
        <v>58448</v>
      </c>
      <c r="M145" s="146">
        <v>1933</v>
      </c>
      <c r="N145" s="146">
        <v>143012</v>
      </c>
      <c r="O145" s="146">
        <v>221264</v>
      </c>
      <c r="P145" s="146">
        <v>187881</v>
      </c>
      <c r="Q145" s="146">
        <v>33339</v>
      </c>
      <c r="R145" s="146">
        <v>44</v>
      </c>
      <c r="S145" s="146">
        <v>97614</v>
      </c>
      <c r="T145" s="200">
        <f>H145/D145</f>
        <v>7.4862119974589341</v>
      </c>
      <c r="U145" s="201">
        <f>I145/D145</f>
        <v>8.7791476435806679</v>
      </c>
      <c r="V145" s="149">
        <f>J145/D145</f>
        <v>0.49843103171445124</v>
      </c>
      <c r="W145" s="149">
        <f>K145/D145</f>
        <v>0.38927342282909938</v>
      </c>
      <c r="X145" s="149">
        <f>L145/D145</f>
        <v>0.1020056266448861</v>
      </c>
      <c r="Y145" s="149">
        <f>M145/D145</f>
        <v>3.3735435995169184E-3</v>
      </c>
      <c r="Z145" s="149">
        <f>O145/D145</f>
        <v>0.38615817434222011</v>
      </c>
      <c r="AA145" s="149">
        <f>P145/D145</f>
        <v>0.3278969193072106</v>
      </c>
      <c r="AB145" s="149">
        <f>Q145/D145</f>
        <v>5.8184464596117196E-2</v>
      </c>
      <c r="AC145" s="149">
        <f>R145/D145</f>
        <v>7.6790438892263016E-5</v>
      </c>
      <c r="AD145" s="192">
        <f>F145/D145</f>
        <v>0.25985011902518029</v>
      </c>
      <c r="AE145" s="201">
        <f t="shared" si="56"/>
        <v>37.982446738803191</v>
      </c>
      <c r="AF145" s="201">
        <f t="shared" si="57"/>
        <v>44.54235438397648</v>
      </c>
      <c r="AG145" s="81">
        <f>G145/D145</f>
        <v>0.49631056845867627</v>
      </c>
      <c r="AH145" s="39"/>
      <c r="AI145" s="72">
        <f>(T145-T146)*D145</f>
        <v>22777.23642585245</v>
      </c>
      <c r="AJ145" s="73">
        <f>(T145-T146)/T146</f>
        <v>5.3383325391516143E-3</v>
      </c>
      <c r="AK145" s="72">
        <f>(AE145-AE146)*E145</f>
        <v>11880.608005405926</v>
      </c>
      <c r="AL145" s="73">
        <f>(AE145-AE146)/AE146</f>
        <v>2.7773815626705193E-3</v>
      </c>
      <c r="AM145" s="26"/>
      <c r="AN145" s="74">
        <f>(U145-U146)*D145</f>
        <v>33576.606639765341</v>
      </c>
      <c r="AO145" s="75">
        <f>(U145-U146)/U146</f>
        <v>6.7196627093631034E-3</v>
      </c>
      <c r="AP145" s="74">
        <f>(AF145-AF146)*E145</f>
        <v>20815.566819070747</v>
      </c>
      <c r="AQ145" s="75">
        <f>(AF145-AF146)/AF146</f>
        <v>4.1551929982098388E-3</v>
      </c>
      <c r="AR145" s="101">
        <f>AD145/AD146-1</f>
        <v>-1.7868648400614084E-3</v>
      </c>
      <c r="AS145" s="94">
        <v>87.698579550000005</v>
      </c>
      <c r="AT145" s="94">
        <f>H145/D145/9*7</f>
        <v>5.8226093313569489</v>
      </c>
    </row>
    <row r="146" spans="1:46" ht="15" hidden="1" customHeight="1" x14ac:dyDescent="0.3">
      <c r="A146" s="230" t="s">
        <v>180</v>
      </c>
      <c r="B146" s="107"/>
      <c r="C146" s="56" t="s">
        <v>17</v>
      </c>
      <c r="D146" s="76">
        <v>127384</v>
      </c>
      <c r="E146" s="76">
        <v>25043</v>
      </c>
      <c r="F146" s="76">
        <v>33160</v>
      </c>
      <c r="G146" s="76">
        <v>63116</v>
      </c>
      <c r="H146" s="77">
        <v>948559.90090000001</v>
      </c>
      <c r="I146" s="77">
        <v>1110858.3500000001</v>
      </c>
      <c r="J146" s="159">
        <v>55103</v>
      </c>
      <c r="K146" s="159">
        <v>41315</v>
      </c>
      <c r="L146" s="159">
        <v>12792</v>
      </c>
      <c r="M146" s="159">
        <v>493</v>
      </c>
      <c r="N146" s="159">
        <v>29500</v>
      </c>
      <c r="O146" s="159">
        <v>46561</v>
      </c>
      <c r="P146" s="159">
        <v>39068</v>
      </c>
      <c r="Q146" s="159">
        <v>7481</v>
      </c>
      <c r="R146" s="159">
        <v>12</v>
      </c>
      <c r="S146" s="159">
        <v>20761</v>
      </c>
      <c r="T146" s="202">
        <f>H146/D146</f>
        <v>7.4464603160522511</v>
      </c>
      <c r="U146" s="202">
        <f>I146/D146</f>
        <v>8.7205484990265667</v>
      </c>
      <c r="V146" s="162">
        <f>J146/D146</f>
        <v>0.43257394963260692</v>
      </c>
      <c r="W146" s="162">
        <f>K146/D146</f>
        <v>0.32433429630094829</v>
      </c>
      <c r="X146" s="162">
        <f>L146/D146</f>
        <v>0.10042077497958928</v>
      </c>
      <c r="Y146" s="162">
        <f>M146/D146</f>
        <v>3.870187778684921E-3</v>
      </c>
      <c r="Z146" s="162">
        <f>O146/D146</f>
        <v>0.36551686240030146</v>
      </c>
      <c r="AA146" s="162">
        <f>P146/D146</f>
        <v>0.30669471833197259</v>
      </c>
      <c r="AB146" s="162">
        <f>Q146/D146</f>
        <v>5.8727940714689446E-2</v>
      </c>
      <c r="AC146" s="162">
        <f>R146/D146</f>
        <v>9.4203353639389561E-5</v>
      </c>
      <c r="AD146" s="162">
        <f>F146/D146</f>
        <v>0.26031526722351317</v>
      </c>
      <c r="AE146" s="202">
        <f t="shared" si="56"/>
        <v>37.877247170866113</v>
      </c>
      <c r="AF146" s="202">
        <f t="shared" si="57"/>
        <v>44.358038174340138</v>
      </c>
      <c r="AG146" s="79">
        <f>G146/D146</f>
        <v>0.4954782390253093</v>
      </c>
      <c r="AI146" s="56"/>
      <c r="AJ146" s="56"/>
      <c r="AK146" s="56"/>
      <c r="AL146" s="56"/>
      <c r="AN146" s="56"/>
      <c r="AO146" s="56"/>
      <c r="AP146" s="56"/>
      <c r="AQ146" s="56"/>
      <c r="AR146" s="102"/>
      <c r="AS146" s="93">
        <v>87.436431069999998</v>
      </c>
      <c r="AT146" s="93">
        <f>H146/D146/9*7</f>
        <v>5.7916913569295279</v>
      </c>
    </row>
    <row r="147" spans="1:46" ht="15" hidden="1" customHeight="1" x14ac:dyDescent="0.3">
      <c r="A147" s="230" t="s">
        <v>180</v>
      </c>
      <c r="B147" s="65"/>
      <c r="D147" s="9"/>
      <c r="E147" s="9"/>
      <c r="F147" s="9"/>
      <c r="G147" s="9"/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  <c r="V147" s="141"/>
      <c r="W147" s="141"/>
      <c r="X147" s="141"/>
      <c r="Y147" s="141"/>
      <c r="Z147" s="141"/>
      <c r="AA147" s="141"/>
      <c r="AB147" s="141"/>
      <c r="AC147" s="141"/>
      <c r="AD147" s="196"/>
      <c r="AE147" s="203"/>
      <c r="AG147" s="85"/>
      <c r="AR147" s="9"/>
      <c r="AS147" s="95"/>
      <c r="AT147" s="95"/>
    </row>
    <row r="148" spans="1:46" ht="15" hidden="1" customHeight="1" x14ac:dyDescent="0.3">
      <c r="A148" s="230" t="s">
        <v>180</v>
      </c>
      <c r="B148" s="107" t="s">
        <v>184</v>
      </c>
      <c r="C148" s="60" t="s">
        <v>161</v>
      </c>
      <c r="D148" s="82">
        <v>188803</v>
      </c>
      <c r="E148" s="82">
        <v>15888</v>
      </c>
      <c r="F148" s="82">
        <v>18480</v>
      </c>
      <c r="G148" s="82">
        <v>32820</v>
      </c>
      <c r="H148" s="83">
        <v>512360.36369999999</v>
      </c>
      <c r="I148" s="83">
        <v>578009.16</v>
      </c>
      <c r="J148" s="146">
        <v>16031</v>
      </c>
      <c r="K148" s="146">
        <v>11389</v>
      </c>
      <c r="L148" s="146">
        <v>4214</v>
      </c>
      <c r="M148" s="146">
        <v>198</v>
      </c>
      <c r="N148" s="146">
        <v>10706</v>
      </c>
      <c r="O148" s="146">
        <v>10390</v>
      </c>
      <c r="P148" s="146">
        <v>8274</v>
      </c>
      <c r="Q148" s="146">
        <v>2111</v>
      </c>
      <c r="R148" s="146">
        <v>5</v>
      </c>
      <c r="S148" s="146">
        <v>5589</v>
      </c>
      <c r="T148" s="201">
        <f>H148/D148</f>
        <v>2.7137299921081763</v>
      </c>
      <c r="U148" s="201">
        <f>I148/D148</f>
        <v>3.0614405491438168</v>
      </c>
      <c r="V148" s="149">
        <f>J148/D148</f>
        <v>8.4908608443721764E-2</v>
      </c>
      <c r="W148" s="149">
        <f>K148/D148</f>
        <v>6.0322134711842501E-2</v>
      </c>
      <c r="X148" s="149">
        <f>L148/D148</f>
        <v>2.2319560600202328E-2</v>
      </c>
      <c r="Y148" s="149">
        <f>M148/D148</f>
        <v>1.0487121497010112E-3</v>
      </c>
      <c r="Z148" s="149">
        <f>O148/D148</f>
        <v>5.503090522926013E-2</v>
      </c>
      <c r="AA148" s="149">
        <f>P148/D148</f>
        <v>4.3823456195081649E-2</v>
      </c>
      <c r="AB148" s="149">
        <f>Q148/D148</f>
        <v>1.1180966404135528E-2</v>
      </c>
      <c r="AC148" s="149">
        <f>R148/D148</f>
        <v>2.6482630042954825E-5</v>
      </c>
      <c r="AD148" s="192">
        <f>F148/D148</f>
        <v>9.7879800638761033E-2</v>
      </c>
      <c r="AE148" s="201">
        <f t="shared" ref="AE148:AE150" si="58">H148/E148</f>
        <v>32.24826055513595</v>
      </c>
      <c r="AF148" s="201">
        <f t="shared" ref="AF148:AF150" si="59">I148/E148</f>
        <v>36.38023413897281</v>
      </c>
      <c r="AG148" s="81">
        <f>G148/D148</f>
        <v>0.17383198360195548</v>
      </c>
      <c r="AH148" s="39"/>
      <c r="AI148" s="72">
        <f>(T148-T150)*D148</f>
        <v>-371.67727698886597</v>
      </c>
      <c r="AJ148" s="73">
        <f>(T148-T150)/T150</f>
        <v>-7.2489574921171473E-4</v>
      </c>
      <c r="AK148" s="72">
        <f>(AE148-AE150)*E148</f>
        <v>2033.1724310540071</v>
      </c>
      <c r="AL148" s="73">
        <f>(AE148-AE150)/AE150</f>
        <v>3.9840566323704101E-3</v>
      </c>
      <c r="AM148" s="26"/>
      <c r="AN148" s="74">
        <f>(U148-U150)*D148</f>
        <v>-551.28732189783898</v>
      </c>
      <c r="AO148" s="75">
        <f>(U148-U150)/U150</f>
        <v>-9.5286036999192797E-4</v>
      </c>
      <c r="AP148" s="74">
        <f>(AF148-AF150)*E148</f>
        <v>2162.3151285674357</v>
      </c>
      <c r="AQ148" s="75">
        <f>(AF148-AF150)/AF150</f>
        <v>3.7550177583246264E-3</v>
      </c>
      <c r="AR148" s="101">
        <f>AD148/AD150-1</f>
        <v>1.9693556217312835E-3</v>
      </c>
      <c r="AS148" s="94">
        <v>27.551287670000001</v>
      </c>
      <c r="AT148" s="94">
        <f>H148/D148/9*7</f>
        <v>2.1106788827508036</v>
      </c>
    </row>
    <row r="149" spans="1:46" ht="15" hidden="1" customHeight="1" x14ac:dyDescent="0.3">
      <c r="A149" s="230" t="s">
        <v>180</v>
      </c>
      <c r="B149" s="59"/>
      <c r="C149" s="60" t="s">
        <v>162</v>
      </c>
      <c r="D149" s="82">
        <v>188619</v>
      </c>
      <c r="E149" s="82">
        <v>15671</v>
      </c>
      <c r="F149" s="82">
        <v>18214</v>
      </c>
      <c r="G149" s="82">
        <v>32503</v>
      </c>
      <c r="H149" s="83">
        <v>508154.85080000001</v>
      </c>
      <c r="I149" s="83">
        <v>572382.62</v>
      </c>
      <c r="J149" s="146">
        <v>22017</v>
      </c>
      <c r="K149" s="146">
        <v>17122</v>
      </c>
      <c r="L149" s="146">
        <v>4495</v>
      </c>
      <c r="M149" s="146">
        <v>176</v>
      </c>
      <c r="N149" s="146">
        <v>13438</v>
      </c>
      <c r="O149" s="146">
        <v>11573</v>
      </c>
      <c r="P149" s="146">
        <v>9367</v>
      </c>
      <c r="Q149" s="146">
        <v>2202</v>
      </c>
      <c r="R149" s="146">
        <v>4</v>
      </c>
      <c r="S149" s="146">
        <v>6142</v>
      </c>
      <c r="T149" s="200">
        <f>H149/D149</f>
        <v>2.6940809292807195</v>
      </c>
      <c r="U149" s="201">
        <f>I149/D149</f>
        <v>3.034596832768703</v>
      </c>
      <c r="V149" s="149">
        <f>J149/D149</f>
        <v>0.11672737104957613</v>
      </c>
      <c r="W149" s="149">
        <f>K149/D149</f>
        <v>9.0775584644176885E-2</v>
      </c>
      <c r="X149" s="149">
        <f>L149/D149</f>
        <v>2.3831109273190931E-2</v>
      </c>
      <c r="Y149" s="149">
        <f>M149/D149</f>
        <v>9.3309793817165823E-4</v>
      </c>
      <c r="Z149" s="149">
        <f>O149/D149</f>
        <v>6.1356491127617048E-2</v>
      </c>
      <c r="AA149" s="149">
        <f>P149/D149</f>
        <v>4.9660956743488194E-2</v>
      </c>
      <c r="AB149" s="149">
        <f>Q149/D149</f>
        <v>1.1674327612806769E-2</v>
      </c>
      <c r="AC149" s="149">
        <f>R149/D149</f>
        <v>2.1206771322083142E-5</v>
      </c>
      <c r="AD149" s="192">
        <f>F149/D149</f>
        <v>9.6565033215105581E-2</v>
      </c>
      <c r="AE149" s="201">
        <f t="shared" si="58"/>
        <v>32.426446991257741</v>
      </c>
      <c r="AF149" s="201">
        <f t="shared" si="59"/>
        <v>36.524958203050218</v>
      </c>
      <c r="AG149" s="81">
        <f>G149/D149</f>
        <v>0.17232092207041708</v>
      </c>
      <c r="AH149" s="39"/>
      <c r="AI149" s="72">
        <f>(T149-T150)*D149</f>
        <v>-4077.501636341899</v>
      </c>
      <c r="AJ149" s="73">
        <f>(T149-T150)/T150</f>
        <v>-7.9602579121525394E-3</v>
      </c>
      <c r="AK149" s="72">
        <f>(AE149-AE150)*E149</f>
        <v>4797.7627854197362</v>
      </c>
      <c r="AL149" s="73">
        <f>(AE149-AE150)/AE150</f>
        <v>9.5315292059238148E-3</v>
      </c>
      <c r="AM149" s="26"/>
      <c r="AN149" s="74">
        <f>(U149-U150)*D149</f>
        <v>-5613.9849978499278</v>
      </c>
      <c r="AO149" s="75">
        <f>(U149-U150)/U150</f>
        <v>-9.7128338632210681E-3</v>
      </c>
      <c r="AP149" s="74">
        <f>(AF149-AF150)*E149</f>
        <v>4400.752805877376</v>
      </c>
      <c r="AQ149" s="75">
        <f>(AF149-AF150)/AF150</f>
        <v>7.7480515841420409E-3</v>
      </c>
      <c r="AR149" s="101">
        <f>AD149/AD150-1</f>
        <v>-1.1489567053585281E-2</v>
      </c>
      <c r="AS149" s="94">
        <v>27.372320240000001</v>
      </c>
      <c r="AT149" s="94">
        <f>H149/D149/9*7</f>
        <v>2.0953962783294484</v>
      </c>
    </row>
    <row r="150" spans="1:46" ht="15" hidden="1" customHeight="1" x14ac:dyDescent="0.3">
      <c r="A150" s="230" t="s">
        <v>180</v>
      </c>
      <c r="B150" s="107"/>
      <c r="C150" s="56" t="s">
        <v>17</v>
      </c>
      <c r="D150" s="76">
        <v>41858</v>
      </c>
      <c r="E150" s="76">
        <v>3539</v>
      </c>
      <c r="F150" s="76">
        <v>4089</v>
      </c>
      <c r="G150" s="76">
        <v>7393</v>
      </c>
      <c r="H150" s="77">
        <v>113673.7116</v>
      </c>
      <c r="I150" s="77">
        <v>128268</v>
      </c>
      <c r="J150" s="159">
        <v>4291</v>
      </c>
      <c r="K150" s="159">
        <v>3234</v>
      </c>
      <c r="L150" s="159">
        <v>966</v>
      </c>
      <c r="M150" s="159">
        <v>47</v>
      </c>
      <c r="N150" s="159">
        <v>2722</v>
      </c>
      <c r="O150" s="159">
        <v>2496</v>
      </c>
      <c r="P150" s="159">
        <v>1995</v>
      </c>
      <c r="Q150" s="159">
        <v>501</v>
      </c>
      <c r="R150" s="159">
        <v>0</v>
      </c>
      <c r="S150" s="159">
        <v>1389</v>
      </c>
      <c r="T150" s="202">
        <f>H150/D150</f>
        <v>2.7156985904725501</v>
      </c>
      <c r="U150" s="202">
        <f>I150/D150</f>
        <v>3.0643604567824552</v>
      </c>
      <c r="V150" s="162">
        <f>J150/D150</f>
        <v>0.10251325911414784</v>
      </c>
      <c r="W150" s="162">
        <f>K150/D150</f>
        <v>7.7261216493860196E-2</v>
      </c>
      <c r="X150" s="162">
        <f>L150/D150</f>
        <v>2.3078025705958238E-2</v>
      </c>
      <c r="Y150" s="162">
        <f>M150/D150</f>
        <v>1.1228439008074921E-3</v>
      </c>
      <c r="Z150" s="162">
        <f>O150/D150</f>
        <v>5.9630178221606385E-2</v>
      </c>
      <c r="AA150" s="162">
        <f>P150/D150</f>
        <v>4.7661140044913758E-2</v>
      </c>
      <c r="AB150" s="162">
        <f>Q150/D150</f>
        <v>1.1969038176692627E-2</v>
      </c>
      <c r="AC150" s="162">
        <f>R150/D150</f>
        <v>0</v>
      </c>
      <c r="AD150" s="162">
        <f>F150/D150</f>
        <v>9.7687419370251799E-2</v>
      </c>
      <c r="AE150" s="202">
        <f t="shared" si="58"/>
        <v>32.12029149477253</v>
      </c>
      <c r="AF150" s="202">
        <f t="shared" si="59"/>
        <v>36.244136761797115</v>
      </c>
      <c r="AG150" s="79">
        <f>G150/D150</f>
        <v>0.17662095656744231</v>
      </c>
      <c r="AI150" s="56"/>
      <c r="AJ150" s="56"/>
      <c r="AK150" s="56"/>
      <c r="AL150" s="56"/>
      <c r="AN150" s="56"/>
      <c r="AO150" s="56"/>
      <c r="AP150" s="56"/>
      <c r="AQ150" s="56"/>
      <c r="AR150" s="102"/>
      <c r="AS150" s="93">
        <v>27.658521749999998</v>
      </c>
      <c r="AT150" s="93">
        <f>H150/D150/9*7</f>
        <v>2.1122100148119833</v>
      </c>
    </row>
    <row r="151" spans="1:46" ht="15" hidden="1" customHeight="1" x14ac:dyDescent="0.3">
      <c r="A151" s="230" t="s">
        <v>180</v>
      </c>
      <c r="B151" s="65"/>
      <c r="D151" s="9"/>
      <c r="E151" s="9"/>
      <c r="F151" s="9"/>
      <c r="G151" s="9"/>
      <c r="J151" s="141"/>
      <c r="K151" s="141"/>
      <c r="L151" s="141"/>
      <c r="M151" s="141"/>
      <c r="N151" s="141"/>
      <c r="O151" s="141"/>
      <c r="P151" s="141"/>
      <c r="Q151" s="141"/>
      <c r="R151" s="141"/>
      <c r="S151" s="141"/>
      <c r="V151" s="141"/>
      <c r="W151" s="141"/>
      <c r="X151" s="141"/>
      <c r="Y151" s="141"/>
      <c r="Z151" s="141"/>
      <c r="AA151" s="141"/>
      <c r="AB151" s="141"/>
      <c r="AC151" s="141"/>
      <c r="AD151" s="196"/>
      <c r="AE151" s="203"/>
      <c r="AG151" s="85"/>
      <c r="AR151" s="9"/>
      <c r="AS151" s="95"/>
      <c r="AT151" s="95"/>
    </row>
    <row r="152" spans="1:46" ht="15" hidden="1" customHeight="1" x14ac:dyDescent="0.3">
      <c r="A152" s="230" t="s">
        <v>180</v>
      </c>
      <c r="B152" s="107" t="s">
        <v>185</v>
      </c>
      <c r="C152" s="60" t="s">
        <v>161</v>
      </c>
      <c r="D152" s="82">
        <v>378380</v>
      </c>
      <c r="E152" s="82">
        <v>17956</v>
      </c>
      <c r="F152" s="82">
        <v>19960</v>
      </c>
      <c r="G152" s="82">
        <v>34453</v>
      </c>
      <c r="H152" s="83">
        <v>530818.08990000002</v>
      </c>
      <c r="I152" s="83">
        <v>575304.57999999996</v>
      </c>
      <c r="J152" s="146">
        <v>22595</v>
      </c>
      <c r="K152" s="146">
        <v>7947</v>
      </c>
      <c r="L152" s="146">
        <v>13807</v>
      </c>
      <c r="M152" s="146">
        <v>476</v>
      </c>
      <c r="N152" s="146">
        <v>8815</v>
      </c>
      <c r="O152" s="146">
        <v>9607</v>
      </c>
      <c r="P152" s="146">
        <v>8128</v>
      </c>
      <c r="Q152" s="146">
        <v>1473</v>
      </c>
      <c r="R152" s="146">
        <v>6</v>
      </c>
      <c r="S152" s="146">
        <v>4334</v>
      </c>
      <c r="T152" s="201">
        <f>H152/D152</f>
        <v>1.4028703681484223</v>
      </c>
      <c r="U152" s="201">
        <f>I152/D152</f>
        <v>1.5204413023944181</v>
      </c>
      <c r="V152" s="149">
        <f>J152/D152</f>
        <v>5.9715101220994764E-2</v>
      </c>
      <c r="W152" s="149">
        <f>K152/D152</f>
        <v>2.1002695702732704E-2</v>
      </c>
      <c r="X152" s="149">
        <f>L152/D152</f>
        <v>3.6489772186690632E-2</v>
      </c>
      <c r="Y152" s="149">
        <f>M152/D152</f>
        <v>1.2579946085945347E-3</v>
      </c>
      <c r="Z152" s="149">
        <f>O152/D152</f>
        <v>2.5389819757915322E-2</v>
      </c>
      <c r="AA152" s="149">
        <f>P152/D152</f>
        <v>2.148105079549659E-2</v>
      </c>
      <c r="AB152" s="149">
        <f>Q152/D152</f>
        <v>3.8929118875204822E-3</v>
      </c>
      <c r="AC152" s="149">
        <f>R152/D152</f>
        <v>1.5857074898250438E-5</v>
      </c>
      <c r="AD152" s="192">
        <f>F152/D152</f>
        <v>5.2751202494846453E-2</v>
      </c>
      <c r="AE152" s="201">
        <f t="shared" ref="AE152:AE154" si="60">H152/E152</f>
        <v>29.562156933615505</v>
      </c>
      <c r="AF152" s="201">
        <f t="shared" ref="AF152:AF154" si="61">I152/E152</f>
        <v>32.039684785030069</v>
      </c>
      <c r="AG152" s="81">
        <f>G152/D152</f>
        <v>9.1053966911570375E-2</v>
      </c>
      <c r="AH152" s="39"/>
      <c r="AI152" s="72">
        <f>(T152-T154)*D152</f>
        <v>39063.55144490517</v>
      </c>
      <c r="AJ152" s="73">
        <f>(T152-T154)/T154</f>
        <v>7.9437093895722732E-2</v>
      </c>
      <c r="AK152" s="72">
        <f>(AE152-AE154)*E152</f>
        <v>29123.199959171634</v>
      </c>
      <c r="AL152" s="73">
        <f>(AE152-AE154)/AE154</f>
        <v>5.8049624469179911E-2</v>
      </c>
      <c r="AM152" s="26"/>
      <c r="AN152" s="74">
        <f>(U152-U154)*D152</f>
        <v>49641.732810387075</v>
      </c>
      <c r="AO152" s="75">
        <f>(U152-U154)/U154</f>
        <v>9.4436449286439128E-2</v>
      </c>
      <c r="AP152" s="74">
        <f>(AF152-AF154)*E152</f>
        <v>39015.957031129285</v>
      </c>
      <c r="AQ152" s="75">
        <f>(AF152-AF154)/AF154</f>
        <v>7.2751789540375922E-2</v>
      </c>
      <c r="AR152" s="101">
        <f>AD152/AD154-1</f>
        <v>2.8021043955653857E-2</v>
      </c>
      <c r="AS152" s="94">
        <v>11.66828432</v>
      </c>
      <c r="AT152" s="94">
        <f>H152/D152/9*7</f>
        <v>1.091121397448773</v>
      </c>
    </row>
    <row r="153" spans="1:46" ht="15" hidden="1" customHeight="1" x14ac:dyDescent="0.3">
      <c r="A153" s="230" t="s">
        <v>180</v>
      </c>
      <c r="B153" s="59"/>
      <c r="C153" s="60" t="s">
        <v>162</v>
      </c>
      <c r="D153" s="82">
        <v>379088</v>
      </c>
      <c r="E153" s="82">
        <v>17887</v>
      </c>
      <c r="F153" s="82">
        <v>19926</v>
      </c>
      <c r="G153" s="82">
        <v>34094</v>
      </c>
      <c r="H153" s="83">
        <v>523401.1409</v>
      </c>
      <c r="I153" s="83">
        <v>564197.68000000005</v>
      </c>
      <c r="J153" s="146">
        <v>30024</v>
      </c>
      <c r="K153" s="146">
        <v>12458</v>
      </c>
      <c r="L153" s="146">
        <v>16662</v>
      </c>
      <c r="M153" s="146">
        <v>545</v>
      </c>
      <c r="N153" s="146">
        <v>11759</v>
      </c>
      <c r="O153" s="146">
        <v>10120</v>
      </c>
      <c r="P153" s="146">
        <v>8627</v>
      </c>
      <c r="Q153" s="146">
        <v>1489</v>
      </c>
      <c r="R153" s="146">
        <v>4</v>
      </c>
      <c r="S153" s="146">
        <v>4675</v>
      </c>
      <c r="T153" s="200">
        <f>H153/D153</f>
        <v>1.3806850675832525</v>
      </c>
      <c r="U153" s="201">
        <f>I153/D153</f>
        <v>1.4883026632338667</v>
      </c>
      <c r="V153" s="149">
        <f>J153/D153</f>
        <v>7.9200607774448151E-2</v>
      </c>
      <c r="W153" s="149">
        <f>K153/D153</f>
        <v>3.2863081922930824E-2</v>
      </c>
      <c r="X153" s="149">
        <f>L153/D153</f>
        <v>4.3952855273709533E-2</v>
      </c>
      <c r="Y153" s="149">
        <f>M153/D153</f>
        <v>1.4376609125058035E-3</v>
      </c>
      <c r="Z153" s="149">
        <f>O153/D153</f>
        <v>2.6695648503777487E-2</v>
      </c>
      <c r="AA153" s="149">
        <f>P153/D153</f>
        <v>2.2757248976490948E-2</v>
      </c>
      <c r="AB153" s="149">
        <f>Q153/D153</f>
        <v>3.9278478875617272E-3</v>
      </c>
      <c r="AC153" s="149">
        <f>R153/D153</f>
        <v>1.0551639724813236E-5</v>
      </c>
      <c r="AD153" s="192">
        <f>F153/D153</f>
        <v>5.2562993289157138E-2</v>
      </c>
      <c r="AE153" s="201">
        <f t="shared" si="60"/>
        <v>29.261538597864369</v>
      </c>
      <c r="AF153" s="201">
        <f t="shared" si="61"/>
        <v>31.542331302062955</v>
      </c>
      <c r="AG153" s="81">
        <f>G153/D153</f>
        <v>8.9936901194445612E-2</v>
      </c>
      <c r="AH153" s="39"/>
      <c r="AI153" s="72">
        <f>(T153-T154)*D153</f>
        <v>30726.463396260406</v>
      </c>
      <c r="AJ153" s="73">
        <f>(T153-T154)/T154</f>
        <v>6.2366638269179521E-2</v>
      </c>
      <c r="AK153" s="72">
        <f>(AE153-AE154)*E153</f>
        <v>23634.127290532553</v>
      </c>
      <c r="AL153" s="73">
        <f>(AE153-AE154)/AE154</f>
        <v>4.7290290569279053E-2</v>
      </c>
      <c r="AM153" s="26"/>
      <c r="AN153" s="74">
        <f>(U153-U154)*D153</f>
        <v>37551.24674397186</v>
      </c>
      <c r="AO153" s="75">
        <f>(U153-U154)/U154</f>
        <v>7.1302574882751338E-2</v>
      </c>
      <c r="AP153" s="74">
        <f>(AF153-AF154)*E153</f>
        <v>29969.867622845424</v>
      </c>
      <c r="AQ153" s="75">
        <f>(AF153-AF154)/AF154</f>
        <v>5.6099414759947522E-2</v>
      </c>
      <c r="AR153" s="101">
        <f>AD153/AD154-1</f>
        <v>2.4353202940395668E-2</v>
      </c>
      <c r="AS153" s="94">
        <v>11.624624219999999</v>
      </c>
      <c r="AT153" s="94">
        <f>H153/D153/9*7</f>
        <v>1.0738661636758629</v>
      </c>
    </row>
    <row r="154" spans="1:46" ht="15" hidden="1" customHeight="1" x14ac:dyDescent="0.3">
      <c r="A154" s="230" t="s">
        <v>180</v>
      </c>
      <c r="B154" s="107"/>
      <c r="C154" s="56" t="s">
        <v>17</v>
      </c>
      <c r="D154" s="76">
        <v>83565</v>
      </c>
      <c r="E154" s="76">
        <v>3887</v>
      </c>
      <c r="F154" s="76">
        <v>4288</v>
      </c>
      <c r="G154" s="76">
        <v>7163</v>
      </c>
      <c r="H154" s="77">
        <v>108603.7</v>
      </c>
      <c r="I154" s="77">
        <v>116092.33</v>
      </c>
      <c r="J154" s="159">
        <v>5540</v>
      </c>
      <c r="K154" s="159">
        <v>2206</v>
      </c>
      <c r="L154" s="159">
        <v>3177</v>
      </c>
      <c r="M154" s="159">
        <v>93</v>
      </c>
      <c r="N154" s="159">
        <v>2228</v>
      </c>
      <c r="O154" s="159">
        <v>1998</v>
      </c>
      <c r="P154" s="159">
        <v>1676</v>
      </c>
      <c r="Q154" s="159">
        <v>320</v>
      </c>
      <c r="R154" s="159">
        <v>2</v>
      </c>
      <c r="S154" s="159">
        <v>949</v>
      </c>
      <c r="T154" s="202">
        <f>H154/D154</f>
        <v>1.2996314246395022</v>
      </c>
      <c r="U154" s="202">
        <f>I154/D154</f>
        <v>1.3892458565188774</v>
      </c>
      <c r="V154" s="162">
        <f>J154/D154</f>
        <v>6.6295697959672106E-2</v>
      </c>
      <c r="W154" s="162">
        <f>K154/D154</f>
        <v>2.639861185903189E-2</v>
      </c>
      <c r="X154" s="162">
        <f>L154/D154</f>
        <v>3.8018309100700053E-2</v>
      </c>
      <c r="Y154" s="162">
        <f>M154/D154</f>
        <v>1.1129061209836655E-3</v>
      </c>
      <c r="Z154" s="162">
        <f>O154/D154</f>
        <v>2.3909531502423264E-2</v>
      </c>
      <c r="AA154" s="162">
        <f>P154/D154</f>
        <v>2.0056243642673367E-2</v>
      </c>
      <c r="AB154" s="162">
        <f>Q154/D154</f>
        <v>3.8293543947825045E-3</v>
      </c>
      <c r="AC154" s="162">
        <f>R154/D154</f>
        <v>2.3933464967390653E-5</v>
      </c>
      <c r="AD154" s="162">
        <f>F154/D154</f>
        <v>5.1313348890085562E-2</v>
      </c>
      <c r="AE154" s="202">
        <f t="shared" si="60"/>
        <v>27.940236686390531</v>
      </c>
      <c r="AF154" s="202">
        <f t="shared" si="61"/>
        <v>29.86682016979676</v>
      </c>
      <c r="AG154" s="79">
        <f>G154/D154</f>
        <v>8.5717704780709628E-2</v>
      </c>
      <c r="AI154" s="56"/>
      <c r="AJ154" s="56"/>
      <c r="AK154" s="56"/>
      <c r="AL154" s="56"/>
      <c r="AN154" s="56"/>
      <c r="AO154" s="56"/>
      <c r="AP154" s="56"/>
      <c r="AQ154" s="56"/>
      <c r="AR154" s="102"/>
      <c r="AS154" s="93">
        <v>11.59514437</v>
      </c>
      <c r="AT154" s="93">
        <f>H154/D154/9*7</f>
        <v>1.0108244413862795</v>
      </c>
    </row>
    <row r="155" spans="1:46" ht="15" hidden="1" customHeight="1" x14ac:dyDescent="0.3">
      <c r="A155" s="230" t="s">
        <v>180</v>
      </c>
      <c r="B155" s="65"/>
      <c r="D155" s="9"/>
      <c r="E155" s="9"/>
      <c r="F155" s="9"/>
      <c r="G155" s="9"/>
      <c r="J155" s="141"/>
      <c r="K155" s="141"/>
      <c r="L155" s="141"/>
      <c r="M155" s="141"/>
      <c r="N155" s="141"/>
      <c r="O155" s="141"/>
      <c r="P155" s="141"/>
      <c r="Q155" s="141"/>
      <c r="R155" s="141"/>
      <c r="S155" s="141"/>
      <c r="V155" s="141"/>
      <c r="W155" s="141"/>
      <c r="X155" s="141"/>
      <c r="Y155" s="141"/>
      <c r="Z155" s="141"/>
      <c r="AA155" s="141"/>
      <c r="AB155" s="141"/>
      <c r="AC155" s="141"/>
      <c r="AD155" s="196"/>
      <c r="AE155" s="203"/>
      <c r="AG155" s="85"/>
      <c r="AR155" s="9"/>
      <c r="AS155" s="95"/>
      <c r="AT155" s="95"/>
    </row>
    <row r="156" spans="1:46" ht="15" hidden="1" customHeight="1" x14ac:dyDescent="0.3">
      <c r="A156" s="230" t="s">
        <v>180</v>
      </c>
      <c r="B156" s="107" t="s">
        <v>186</v>
      </c>
      <c r="C156" s="60" t="s">
        <v>161</v>
      </c>
      <c r="D156" s="82">
        <v>1401727</v>
      </c>
      <c r="E156" s="82">
        <v>119237</v>
      </c>
      <c r="F156" s="82">
        <v>146830</v>
      </c>
      <c r="G156" s="82">
        <v>254373</v>
      </c>
      <c r="H156" s="83">
        <v>3706294.8190000001</v>
      </c>
      <c r="I156" s="83">
        <v>4265640</v>
      </c>
      <c r="J156" s="146">
        <v>168065</v>
      </c>
      <c r="K156" s="146">
        <v>102020</v>
      </c>
      <c r="L156" s="146">
        <v>59198</v>
      </c>
      <c r="M156" s="146">
        <v>1845</v>
      </c>
      <c r="N156" s="146">
        <v>89361</v>
      </c>
      <c r="O156" s="146">
        <v>173908</v>
      </c>
      <c r="P156" s="146">
        <v>151931</v>
      </c>
      <c r="Q156" s="146">
        <v>21934</v>
      </c>
      <c r="R156" s="146">
        <v>43</v>
      </c>
      <c r="S156" s="146">
        <v>70318</v>
      </c>
      <c r="T156" s="201">
        <f>H156/D156</f>
        <v>2.6440917660856931</v>
      </c>
      <c r="U156" s="201">
        <f>I156/D156</f>
        <v>3.0431317938514417</v>
      </c>
      <c r="V156" s="149">
        <f>J156/D156</f>
        <v>0.11989852517644306</v>
      </c>
      <c r="W156" s="149">
        <f>K156/D156</f>
        <v>7.278164721090484E-2</v>
      </c>
      <c r="X156" s="149">
        <f>L156/D156</f>
        <v>4.2232189292208823E-2</v>
      </c>
      <c r="Y156" s="149">
        <f>M156/D156</f>
        <v>1.3162334748492396E-3</v>
      </c>
      <c r="Z156" s="149">
        <f>O156/D156</f>
        <v>0.1240669545496377</v>
      </c>
      <c r="AA156" s="149">
        <f>P156/D156</f>
        <v>0.10838843797686711</v>
      </c>
      <c r="AB156" s="149">
        <f>Q156/D156</f>
        <v>1.5647840128641313E-2</v>
      </c>
      <c r="AC156" s="149">
        <f>R156/D156</f>
        <v>3.0676444129277669E-5</v>
      </c>
      <c r="AD156" s="192">
        <f>F156/D156</f>
        <v>0.10474935561632187</v>
      </c>
      <c r="AE156" s="201">
        <f t="shared" ref="AE156:AE158" si="62">H156/E156</f>
        <v>31.083428960809147</v>
      </c>
      <c r="AF156" s="201">
        <f t="shared" ref="AF156:AF158" si="63">I156/E156</f>
        <v>35.774465979519782</v>
      </c>
      <c r="AG156" s="81">
        <f>G156/D156</f>
        <v>0.18147114238364531</v>
      </c>
      <c r="AH156" s="39"/>
      <c r="AI156" s="72">
        <f>(T156-T158)*D156</f>
        <v>-22133.362605301485</v>
      </c>
      <c r="AJ156" s="73">
        <f>(T156-T158)/T158</f>
        <v>-5.9363789584306291E-3</v>
      </c>
      <c r="AK156" s="72">
        <f>(AE156-AE158)*E156</f>
        <v>-209.70484700149501</v>
      </c>
      <c r="AL156" s="73">
        <f>(AE156-AE158)/AE158</f>
        <v>-5.6577523554143999E-5</v>
      </c>
      <c r="AM156" s="26"/>
      <c r="AN156" s="74">
        <f>(U156-U158)*D156</f>
        <v>-23711.672958913325</v>
      </c>
      <c r="AO156" s="75">
        <f>(U156-U158)/U158</f>
        <v>-5.5280319187622964E-3</v>
      </c>
      <c r="AP156" s="74">
        <f>(AF156-AF158)*E156</f>
        <v>1510.2901586528283</v>
      </c>
      <c r="AQ156" s="75">
        <f>(AF156-AF158)/AF158</f>
        <v>3.5418485398489924E-4</v>
      </c>
      <c r="AR156" s="101">
        <f>AD156/AD158-1</f>
        <v>-8.442516801482447E-3</v>
      </c>
      <c r="AS156" s="94">
        <v>29.927699199999999</v>
      </c>
      <c r="AT156" s="94">
        <f>H156/D156/9*7</f>
        <v>2.0565158180666501</v>
      </c>
    </row>
    <row r="157" spans="1:46" ht="15" hidden="1" customHeight="1" x14ac:dyDescent="0.3">
      <c r="A157" s="230" t="s">
        <v>180</v>
      </c>
      <c r="B157" s="59"/>
      <c r="C157" s="60" t="s">
        <v>162</v>
      </c>
      <c r="D157" s="82">
        <v>1398525</v>
      </c>
      <c r="E157" s="82">
        <v>119543</v>
      </c>
      <c r="F157" s="82">
        <v>147136</v>
      </c>
      <c r="G157" s="82">
        <v>253285</v>
      </c>
      <c r="H157" s="83">
        <v>3701705.79</v>
      </c>
      <c r="I157" s="83">
        <v>4253819.24</v>
      </c>
      <c r="J157" s="146">
        <v>231390</v>
      </c>
      <c r="K157" s="146">
        <v>154620</v>
      </c>
      <c r="L157" s="146">
        <v>70064</v>
      </c>
      <c r="M157" s="146">
        <v>1913</v>
      </c>
      <c r="N157" s="146">
        <v>111829</v>
      </c>
      <c r="O157" s="146">
        <v>185350</v>
      </c>
      <c r="P157" s="146">
        <v>163269</v>
      </c>
      <c r="Q157" s="146">
        <v>22032</v>
      </c>
      <c r="R157" s="146">
        <v>49</v>
      </c>
      <c r="S157" s="146">
        <v>74898</v>
      </c>
      <c r="T157" s="200">
        <f>H157/D157</f>
        <v>2.6468642248082803</v>
      </c>
      <c r="U157" s="201">
        <f>I157/D157</f>
        <v>3.0416469065622711</v>
      </c>
      <c r="V157" s="149">
        <f>J157/D157</f>
        <v>0.16545288786399956</v>
      </c>
      <c r="W157" s="149">
        <f>K157/D157</f>
        <v>0.11055933930390947</v>
      </c>
      <c r="X157" s="149">
        <f>L157/D157</f>
        <v>5.0098496630378436E-2</v>
      </c>
      <c r="Y157" s="149">
        <f>M157/D157</f>
        <v>1.3678697198834487E-3</v>
      </c>
      <c r="Z157" s="149">
        <f>O157/D157</f>
        <v>0.1325324895872437</v>
      </c>
      <c r="AA157" s="149">
        <f>P157/D157</f>
        <v>0.11674371212527485</v>
      </c>
      <c r="AB157" s="149">
        <f>Q157/D157</f>
        <v>1.575374054807744E-2</v>
      </c>
      <c r="AC157" s="149">
        <f>R157/D157</f>
        <v>3.5036913891421321E-5</v>
      </c>
      <c r="AD157" s="192">
        <f>F157/D157</f>
        <v>0.10520798698628912</v>
      </c>
      <c r="AE157" s="201">
        <f t="shared" si="62"/>
        <v>30.96547510100968</v>
      </c>
      <c r="AF157" s="201">
        <f t="shared" si="63"/>
        <v>35.584009435935187</v>
      </c>
      <c r="AG157" s="81">
        <f>G157/D157</f>
        <v>0.18110866806099282</v>
      </c>
      <c r="AH157" s="39"/>
      <c r="AI157" s="72">
        <f>(T157-T158)*D157</f>
        <v>-18205.449977224056</v>
      </c>
      <c r="AJ157" s="73">
        <f>(T157-T158)/T158</f>
        <v>-4.8940549391537427E-3</v>
      </c>
      <c r="AK157" s="72">
        <f>(AE157-AE158)*E157</f>
        <v>-14310.801278228335</v>
      </c>
      <c r="AL157" s="73">
        <f>(AE157-AE158)/AE158</f>
        <v>-3.8511133970221948E-3</v>
      </c>
      <c r="AM157" s="26"/>
      <c r="AN157" s="74">
        <f>(U157-U158)*D157</f>
        <v>-25734.159788164019</v>
      </c>
      <c r="AO157" s="75">
        <f>(U157-U158)/U158</f>
        <v>-6.0132816170579495E-3</v>
      </c>
      <c r="AP157" s="74">
        <f>(AF157-AF158)*E157</f>
        <v>-21253.580547013022</v>
      </c>
      <c r="AQ157" s="75">
        <f>(AF157-AF158)/AF158</f>
        <v>-4.9715131037916535E-3</v>
      </c>
      <c r="AR157" s="101">
        <f>AD157/AD158-1</f>
        <v>-4.1011118902548604E-3</v>
      </c>
      <c r="AS157" s="94">
        <v>29.957500809999999</v>
      </c>
      <c r="AT157" s="94">
        <f>H157/D157/9*7</f>
        <v>2.0586721748508845</v>
      </c>
    </row>
    <row r="158" spans="1:46" ht="15" hidden="1" customHeight="1" x14ac:dyDescent="0.3">
      <c r="A158" s="230" t="s">
        <v>180</v>
      </c>
      <c r="B158" s="107"/>
      <c r="C158" s="56" t="s">
        <v>17</v>
      </c>
      <c r="D158" s="76">
        <v>310854</v>
      </c>
      <c r="E158" s="76">
        <v>26599</v>
      </c>
      <c r="F158" s="76">
        <v>32839</v>
      </c>
      <c r="G158" s="76">
        <v>56980</v>
      </c>
      <c r="H158" s="77">
        <v>826834.90720000002</v>
      </c>
      <c r="I158" s="77">
        <v>951228.11</v>
      </c>
      <c r="J158" s="159">
        <v>44275</v>
      </c>
      <c r="K158" s="159">
        <v>28465</v>
      </c>
      <c r="L158" s="159">
        <v>14259</v>
      </c>
      <c r="M158" s="159">
        <v>403</v>
      </c>
      <c r="N158" s="159">
        <v>22173</v>
      </c>
      <c r="O158" s="159">
        <v>39633</v>
      </c>
      <c r="P158" s="159">
        <v>34829</v>
      </c>
      <c r="Q158" s="159">
        <v>4798</v>
      </c>
      <c r="R158" s="159">
        <v>6</v>
      </c>
      <c r="S158" s="159">
        <v>15924</v>
      </c>
      <c r="T158" s="202">
        <f>H158/D158</f>
        <v>2.6598818326288227</v>
      </c>
      <c r="U158" s="202">
        <f>I158/D158</f>
        <v>3.0600478359615768</v>
      </c>
      <c r="V158" s="162">
        <f>J158/D158</f>
        <v>0.14243020839365103</v>
      </c>
      <c r="W158" s="162">
        <f>K158/D158</f>
        <v>9.1570319185212357E-2</v>
      </c>
      <c r="X158" s="162">
        <f>L158/D158</f>
        <v>4.5870408616263583E-2</v>
      </c>
      <c r="Y158" s="162">
        <f>M158/D158</f>
        <v>1.296428548450398E-3</v>
      </c>
      <c r="Z158" s="162">
        <f>O158/D158</f>
        <v>0.12749715300430428</v>
      </c>
      <c r="AA158" s="162">
        <f>P158/D158</f>
        <v>0.11204295264014617</v>
      </c>
      <c r="AB158" s="162">
        <f>Q158/D158</f>
        <v>1.543489869842434E-2</v>
      </c>
      <c r="AC158" s="162">
        <f>R158/D158</f>
        <v>1.9301665733752824E-5</v>
      </c>
      <c r="AD158" s="162">
        <f>F158/D158</f>
        <v>0.10564123350511816</v>
      </c>
      <c r="AE158" s="202">
        <f t="shared" si="62"/>
        <v>31.08518768374751</v>
      </c>
      <c r="AF158" s="202">
        <f t="shared" si="63"/>
        <v>35.761799691717734</v>
      </c>
      <c r="AG158" s="79">
        <f>G158/D158</f>
        <v>0.18330148558487264</v>
      </c>
      <c r="AI158" s="56"/>
      <c r="AJ158" s="56"/>
      <c r="AK158" s="56"/>
      <c r="AL158" s="56"/>
      <c r="AN158" s="56"/>
      <c r="AO158" s="56"/>
      <c r="AP158" s="56"/>
      <c r="AQ158" s="56"/>
      <c r="AR158" s="102"/>
      <c r="AS158" s="93">
        <v>29.943567300000002</v>
      </c>
      <c r="AT158" s="93">
        <f>H158/D158/9*7</f>
        <v>2.0687969809335285</v>
      </c>
    </row>
    <row r="159" spans="1:46" ht="15" hidden="1" customHeight="1" x14ac:dyDescent="0.3">
      <c r="A159" s="230" t="s">
        <v>180</v>
      </c>
      <c r="B159" s="65"/>
      <c r="D159" s="9"/>
      <c r="E159" s="9"/>
      <c r="F159" s="9"/>
      <c r="G159" s="9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V159" s="141"/>
      <c r="W159" s="141"/>
      <c r="X159" s="141"/>
      <c r="Y159" s="141"/>
      <c r="Z159" s="141"/>
      <c r="AA159" s="141"/>
      <c r="AB159" s="141"/>
      <c r="AC159" s="141"/>
      <c r="AD159" s="196"/>
      <c r="AE159" s="203"/>
      <c r="AG159" s="85"/>
      <c r="AR159" s="9"/>
      <c r="AS159" s="95"/>
      <c r="AT159" s="95"/>
    </row>
    <row r="160" spans="1:46" ht="15" hidden="1" customHeight="1" x14ac:dyDescent="0.3">
      <c r="A160" s="230" t="s">
        <v>180</v>
      </c>
      <c r="B160" s="107" t="s">
        <v>187</v>
      </c>
      <c r="C160" s="60" t="s">
        <v>161</v>
      </c>
      <c r="D160" s="82">
        <v>3638</v>
      </c>
      <c r="E160" s="82">
        <v>103</v>
      </c>
      <c r="F160" s="82">
        <v>184</v>
      </c>
      <c r="G160" s="82">
        <v>312</v>
      </c>
      <c r="H160" s="83">
        <v>4889.54</v>
      </c>
      <c r="I160" s="83">
        <v>5423.88</v>
      </c>
      <c r="J160" s="146">
        <v>141</v>
      </c>
      <c r="K160" s="146">
        <v>43</v>
      </c>
      <c r="L160" s="146">
        <v>92</v>
      </c>
      <c r="M160" s="146">
        <v>2</v>
      </c>
      <c r="N160" s="146">
        <v>50</v>
      </c>
      <c r="O160" s="146">
        <v>66</v>
      </c>
      <c r="P160" s="146">
        <v>56</v>
      </c>
      <c r="Q160" s="146">
        <v>10</v>
      </c>
      <c r="R160" s="146">
        <v>0</v>
      </c>
      <c r="S160" s="146">
        <v>20</v>
      </c>
      <c r="T160" s="201">
        <f>H160/D160</f>
        <v>1.3440186915887851</v>
      </c>
      <c r="U160" s="201">
        <f>I160/D160</f>
        <v>1.4908960967564597</v>
      </c>
      <c r="V160" s="149">
        <f>J160/D160</f>
        <v>3.8757559098405718E-2</v>
      </c>
      <c r="W160" s="149">
        <f>K160/D160</f>
        <v>1.1819681143485432E-2</v>
      </c>
      <c r="X160" s="149">
        <f>L160/D160</f>
        <v>2.5288620120945574E-2</v>
      </c>
      <c r="Y160" s="149">
        <f>M160/D160</f>
        <v>5.4975261132490382E-4</v>
      </c>
      <c r="Z160" s="149">
        <f>O160/D160</f>
        <v>1.8141836173721827E-2</v>
      </c>
      <c r="AA160" s="149">
        <f>P160/D160</f>
        <v>1.5393073117097306E-2</v>
      </c>
      <c r="AB160" s="149">
        <f>Q160/D160</f>
        <v>2.7487630566245189E-3</v>
      </c>
      <c r="AC160" s="149">
        <f>R160/D160</f>
        <v>0</v>
      </c>
      <c r="AD160" s="192">
        <f>F160/D160</f>
        <v>5.0577240241891148E-2</v>
      </c>
      <c r="AE160" s="201">
        <f t="shared" ref="AE160:AE162" si="64">H160/E160</f>
        <v>47.471262135922331</v>
      </c>
      <c r="AF160" s="201">
        <f t="shared" ref="AF160:AF162" si="65">I160/E160</f>
        <v>52.659029126213596</v>
      </c>
      <c r="AG160" s="81">
        <f>G160/D160</f>
        <v>8.5761407366684986E-2</v>
      </c>
      <c r="AH160" s="39"/>
      <c r="AI160" s="72">
        <f>(T160-T162)*D160</f>
        <v>1569.5413742331291</v>
      </c>
      <c r="AJ160" s="73">
        <f>(T160-T162)/T162</f>
        <v>0.47275362165868001</v>
      </c>
      <c r="AK160" s="72">
        <f>(AE160-AE162)*E160</f>
        <v>2052.2333333333336</v>
      </c>
      <c r="AL160" s="73">
        <f>(AE160-AE162)/AE162</f>
        <v>0.72330332051992974</v>
      </c>
      <c r="AM160" s="26"/>
      <c r="AN160" s="74">
        <f>(U160-U162)*D160</f>
        <v>2037.9063558282216</v>
      </c>
      <c r="AO160" s="75">
        <f>(U160-U162)/U162</f>
        <v>0.60186716436379717</v>
      </c>
      <c r="AP160" s="74">
        <f>(AF160-AF162)*E160</f>
        <v>2530.1903703703711</v>
      </c>
      <c r="AQ160" s="75">
        <f>(AF160-AF162)/AF162</f>
        <v>0.87438208454104882</v>
      </c>
      <c r="AR160" s="101">
        <f>AD160/AD162-1</f>
        <v>0.42139485507383734</v>
      </c>
      <c r="AS160" s="94">
        <v>14.84205126</v>
      </c>
      <c r="AT160" s="94">
        <f>H160/D160/9*7</f>
        <v>1.0453478712357218</v>
      </c>
    </row>
    <row r="161" spans="1:47" ht="15" hidden="1" customHeight="1" x14ac:dyDescent="0.3">
      <c r="A161" s="230" t="s">
        <v>180</v>
      </c>
      <c r="B161" s="59"/>
      <c r="C161" s="60" t="s">
        <v>162</v>
      </c>
      <c r="D161" s="82">
        <v>3770</v>
      </c>
      <c r="E161" s="82">
        <v>138</v>
      </c>
      <c r="F161" s="82">
        <v>153</v>
      </c>
      <c r="G161" s="82">
        <v>286</v>
      </c>
      <c r="H161" s="83">
        <v>5003.51</v>
      </c>
      <c r="I161" s="83">
        <v>5355.73</v>
      </c>
      <c r="J161" s="146">
        <v>172</v>
      </c>
      <c r="K161" s="146">
        <v>82</v>
      </c>
      <c r="L161" s="146">
        <v>82</v>
      </c>
      <c r="M161" s="146">
        <v>2</v>
      </c>
      <c r="N161" s="146">
        <v>80</v>
      </c>
      <c r="O161" s="146">
        <v>122</v>
      </c>
      <c r="P161" s="146">
        <v>111</v>
      </c>
      <c r="Q161" s="146">
        <v>11</v>
      </c>
      <c r="R161" s="146">
        <v>0</v>
      </c>
      <c r="S161" s="146">
        <v>39</v>
      </c>
      <c r="T161" s="200">
        <f>H161/D161</f>
        <v>1.3271909814323608</v>
      </c>
      <c r="U161" s="201">
        <f>I161/D161</f>
        <v>1.4206180371352783</v>
      </c>
      <c r="V161" s="149">
        <f>J161/D161</f>
        <v>4.5623342175066313E-2</v>
      </c>
      <c r="W161" s="149">
        <f>K161/D161</f>
        <v>2.1750663129973476E-2</v>
      </c>
      <c r="X161" s="149">
        <f>L161/D161</f>
        <v>2.1750663129973476E-2</v>
      </c>
      <c r="Y161" s="149">
        <f>M161/D161</f>
        <v>5.305039787798408E-4</v>
      </c>
      <c r="Z161" s="149">
        <f>O161/D161</f>
        <v>3.2360742705570295E-2</v>
      </c>
      <c r="AA161" s="149">
        <f>P161/D161</f>
        <v>2.9442970822281166E-2</v>
      </c>
      <c r="AB161" s="149">
        <f>Q161/D161</f>
        <v>2.9177718832891246E-3</v>
      </c>
      <c r="AC161" s="149">
        <f>R161/D161</f>
        <v>0</v>
      </c>
      <c r="AD161" s="192">
        <f>F161/D161</f>
        <v>4.0583554376657824E-2</v>
      </c>
      <c r="AE161" s="201">
        <f t="shared" si="64"/>
        <v>36.257318840579714</v>
      </c>
      <c r="AF161" s="201">
        <f t="shared" si="65"/>
        <v>38.809637681159415</v>
      </c>
      <c r="AG161" s="81">
        <f>G161/D161</f>
        <v>7.586206896551724E-2</v>
      </c>
      <c r="AH161" s="39"/>
      <c r="AI161" s="72">
        <f>(T161-T162)*D161</f>
        <v>1563.0496319018407</v>
      </c>
      <c r="AJ161" s="73">
        <f>(T161-T162)/T162</f>
        <v>0.45431409307757081</v>
      </c>
      <c r="AK161" s="72">
        <f>(AE161-AE162)*E161</f>
        <v>1202.0700000000006</v>
      </c>
      <c r="AL161" s="73">
        <f>(AE161-AE162)/AE162</f>
        <v>0.31621438191843104</v>
      </c>
      <c r="AM161" s="26"/>
      <c r="AN161" s="74">
        <f>(U161-U162)*D161</f>
        <v>1846.9007975460117</v>
      </c>
      <c r="AO161" s="75">
        <f>(U161-U162)/U162</f>
        <v>0.52635813571499446</v>
      </c>
      <c r="AP161" s="74">
        <f>(AF161-AF162)*E161</f>
        <v>1478.7477777777774</v>
      </c>
      <c r="AQ161" s="75">
        <f>(AF161-AF162)/AF162</f>
        <v>0.38141721912002569</v>
      </c>
      <c r="AR161" s="101">
        <f>AD161/AD162-1</f>
        <v>0.14053782127503878</v>
      </c>
      <c r="AS161" s="94">
        <v>9.4053264809999995</v>
      </c>
      <c r="AT161" s="94">
        <f>H161/D161/9*7</f>
        <v>1.0322596522251695</v>
      </c>
    </row>
    <row r="162" spans="1:47" ht="15" hidden="1" customHeight="1" x14ac:dyDescent="0.3">
      <c r="A162" s="230" t="s">
        <v>180</v>
      </c>
      <c r="B162" s="107"/>
      <c r="C162" s="56" t="s">
        <v>17</v>
      </c>
      <c r="D162" s="76">
        <v>815</v>
      </c>
      <c r="E162" s="76">
        <v>27</v>
      </c>
      <c r="F162" s="76">
        <v>29</v>
      </c>
      <c r="G162" s="76">
        <v>48</v>
      </c>
      <c r="H162" s="77">
        <v>743.76</v>
      </c>
      <c r="I162" s="77">
        <v>758.54</v>
      </c>
      <c r="J162" s="159">
        <v>31</v>
      </c>
      <c r="K162" s="159">
        <v>17</v>
      </c>
      <c r="L162" s="159">
        <v>13</v>
      </c>
      <c r="M162" s="159">
        <v>1</v>
      </c>
      <c r="N162" s="159">
        <v>13</v>
      </c>
      <c r="O162" s="159">
        <v>14</v>
      </c>
      <c r="P162" s="159">
        <v>12</v>
      </c>
      <c r="Q162" s="159">
        <v>2</v>
      </c>
      <c r="R162" s="159">
        <v>0</v>
      </c>
      <c r="S162" s="159">
        <v>6</v>
      </c>
      <c r="T162" s="202">
        <f>H162/D162</f>
        <v>0.9125889570552147</v>
      </c>
      <c r="U162" s="202">
        <f>I162/D162</f>
        <v>0.93072392638036805</v>
      </c>
      <c r="V162" s="162">
        <f>J162/D162</f>
        <v>3.8036809815950923E-2</v>
      </c>
      <c r="W162" s="162">
        <f>K162/D162</f>
        <v>2.0858895705521473E-2</v>
      </c>
      <c r="X162" s="162">
        <f>L162/D162</f>
        <v>1.5950920245398775E-2</v>
      </c>
      <c r="Y162" s="162">
        <f>M162/D162</f>
        <v>1.2269938650306749E-3</v>
      </c>
      <c r="Z162" s="162">
        <f>O162/D162</f>
        <v>1.7177914110429449E-2</v>
      </c>
      <c r="AA162" s="162">
        <f>P162/D162</f>
        <v>1.4723926380368098E-2</v>
      </c>
      <c r="AB162" s="162">
        <f>Q162/D162</f>
        <v>2.4539877300613498E-3</v>
      </c>
      <c r="AC162" s="162">
        <f>R162/D162</f>
        <v>0</v>
      </c>
      <c r="AD162" s="162">
        <f>F162/D162</f>
        <v>3.5582822085889573E-2</v>
      </c>
      <c r="AE162" s="202">
        <f t="shared" si="64"/>
        <v>27.546666666666667</v>
      </c>
      <c r="AF162" s="202">
        <f t="shared" si="65"/>
        <v>28.094074074074072</v>
      </c>
      <c r="AG162" s="79">
        <f>G162/D162</f>
        <v>5.8895705521472393E-2</v>
      </c>
      <c r="AI162" s="56"/>
      <c r="AJ162" s="56"/>
      <c r="AK162" s="56"/>
      <c r="AL162" s="56"/>
      <c r="AN162" s="56"/>
      <c r="AO162" s="56"/>
      <c r="AP162" s="56"/>
      <c r="AQ162" s="56"/>
      <c r="AR162" s="102"/>
      <c r="AS162" s="93">
        <v>8.0953353779999997</v>
      </c>
      <c r="AT162" s="93">
        <f>H162/D162/9*7</f>
        <v>0.70979141104294474</v>
      </c>
    </row>
    <row r="163" spans="1:47" ht="15" hidden="1" customHeight="1" x14ac:dyDescent="0.3">
      <c r="A163" s="230" t="s">
        <v>180</v>
      </c>
      <c r="B163" s="14"/>
      <c r="C163" s="14"/>
      <c r="D163" s="15"/>
      <c r="E163" s="15"/>
      <c r="F163" s="15"/>
      <c r="G163" s="15"/>
      <c r="H163" s="16"/>
      <c r="I163" s="16"/>
      <c r="J163" s="199"/>
      <c r="K163" s="199"/>
      <c r="L163" s="199"/>
      <c r="M163" s="199"/>
      <c r="N163" s="199"/>
      <c r="O163" s="199"/>
      <c r="P163" s="199"/>
      <c r="Q163" s="199"/>
      <c r="R163" s="199"/>
      <c r="S163" s="199"/>
      <c r="T163" s="210"/>
      <c r="U163" s="210"/>
      <c r="V163" s="210"/>
      <c r="W163" s="210"/>
      <c r="X163" s="210"/>
      <c r="Y163" s="210"/>
      <c r="Z163" s="210"/>
      <c r="AA163" s="210"/>
      <c r="AB163" s="210"/>
      <c r="AC163" s="210"/>
      <c r="AD163" s="197"/>
      <c r="AE163" s="204"/>
      <c r="AF163" s="210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03"/>
      <c r="AS163" s="96"/>
      <c r="AT163" s="96"/>
    </row>
    <row r="164" spans="1:47" ht="15" hidden="1" customHeight="1" x14ac:dyDescent="0.3">
      <c r="A164" s="230" t="s">
        <v>180</v>
      </c>
      <c r="B164" s="129" t="s">
        <v>56</v>
      </c>
      <c r="C164" s="130" t="s">
        <v>161</v>
      </c>
      <c r="D164" s="131">
        <v>3883325</v>
      </c>
      <c r="E164" s="131">
        <v>415666</v>
      </c>
      <c r="F164" s="131">
        <v>518193</v>
      </c>
      <c r="G164" s="131">
        <v>915915</v>
      </c>
      <c r="H164" s="132">
        <v>13561741.4</v>
      </c>
      <c r="I164" s="132">
        <v>15498415.300000001</v>
      </c>
      <c r="J164" s="188">
        <v>714115</v>
      </c>
      <c r="K164" s="188">
        <v>451644</v>
      </c>
      <c r="L164" s="188">
        <v>233911</v>
      </c>
      <c r="M164" s="188">
        <v>7341</v>
      </c>
      <c r="N164" s="188">
        <v>373386</v>
      </c>
      <c r="O164" s="188">
        <v>817411</v>
      </c>
      <c r="P164" s="188">
        <v>726237</v>
      </c>
      <c r="Q164" s="188">
        <v>91015</v>
      </c>
      <c r="R164" s="188">
        <v>159</v>
      </c>
      <c r="S164" s="188">
        <v>289571</v>
      </c>
      <c r="T164" s="205">
        <f>H164/D164</f>
        <v>3.4923014169558306</v>
      </c>
      <c r="U164" s="205">
        <f>I164/D164</f>
        <v>3.9910167961733825</v>
      </c>
      <c r="V164" s="189">
        <f>J164/D164</f>
        <v>0.18389266929757361</v>
      </c>
      <c r="W164" s="189">
        <f>K164/D164</f>
        <v>0.11630342554383163</v>
      </c>
      <c r="X164" s="189">
        <f>L164/D164</f>
        <v>6.0234721533737198E-2</v>
      </c>
      <c r="Y164" s="189">
        <f>M164/D164</f>
        <v>1.8903903227260144E-3</v>
      </c>
      <c r="Z164" s="189">
        <f>O164/D164</f>
        <v>0.21049255470505301</v>
      </c>
      <c r="AA164" s="189">
        <f>P164/D164</f>
        <v>0.1870142210605602</v>
      </c>
      <c r="AB164" s="189">
        <f>Q164/D164</f>
        <v>2.3437389350620924E-2</v>
      </c>
      <c r="AC164" s="189">
        <f>R164/D164</f>
        <v>4.0944293871875259E-5</v>
      </c>
      <c r="AD164" s="193">
        <f>F164/D164</f>
        <v>0.13344054386382803</v>
      </c>
      <c r="AE164" s="205">
        <f t="shared" ref="AE164:AE166" si="66">H164/E164</f>
        <v>32.626535247049311</v>
      </c>
      <c r="AF164" s="205">
        <f t="shared" ref="AF164:AF166" si="67">I164/E164</f>
        <v>37.28574215836754</v>
      </c>
      <c r="AG164" s="134">
        <f>G164/D164</f>
        <v>0.2358584460481675</v>
      </c>
      <c r="AH164" s="135"/>
      <c r="AI164" s="136">
        <f>(T164-T166)*D164</f>
        <v>39913.99129269339</v>
      </c>
      <c r="AJ164" s="137">
        <f>(T164-T166)/T166</f>
        <v>2.9518193130457348E-3</v>
      </c>
      <c r="AK164" s="136">
        <f>(AE164-AE166)*E164</f>
        <v>56501.187552289564</v>
      </c>
      <c r="AL164" s="137">
        <f>(AE164-AE166)/AE166</f>
        <v>4.1836492104903632E-3</v>
      </c>
      <c r="AM164" s="135"/>
      <c r="AN164" s="136">
        <f>(U164-U166)*D164</f>
        <v>65183.019102350139</v>
      </c>
      <c r="AO164" s="137">
        <f>(U164-U166)/U166</f>
        <v>4.2235494105165418E-3</v>
      </c>
      <c r="AP164" s="136">
        <f>(AF164-AF166)*E164</f>
        <v>84114.931559563978</v>
      </c>
      <c r="AQ164" s="137">
        <f>(AF164-AF166)/AF166</f>
        <v>5.456941252538627E-3</v>
      </c>
      <c r="AR164" s="138">
        <f>AD164/AD166-1</f>
        <v>-2.3669618273201021E-3</v>
      </c>
      <c r="AS164" s="139">
        <v>40.045543530000003</v>
      </c>
      <c r="AT164" s="139">
        <f>H164/D164/9*7</f>
        <v>2.7162344354100907</v>
      </c>
      <c r="AU164" s="29"/>
    </row>
    <row r="165" spans="1:47" ht="15" hidden="1" customHeight="1" x14ac:dyDescent="0.3">
      <c r="A165" s="230" t="s">
        <v>180</v>
      </c>
      <c r="B165" s="211"/>
      <c r="C165" s="212" t="s">
        <v>162</v>
      </c>
      <c r="D165" s="213">
        <v>3881063</v>
      </c>
      <c r="E165" s="213">
        <v>417044</v>
      </c>
      <c r="F165" s="213">
        <v>520500</v>
      </c>
      <c r="G165" s="213">
        <v>918152</v>
      </c>
      <c r="H165" s="214">
        <v>13600551.779999999</v>
      </c>
      <c r="I165" s="214">
        <v>15523478.73</v>
      </c>
      <c r="J165" s="213">
        <v>967268</v>
      </c>
      <c r="K165" s="213">
        <v>670945</v>
      </c>
      <c r="L165" s="213">
        <v>267400</v>
      </c>
      <c r="M165" s="213">
        <v>7732</v>
      </c>
      <c r="N165" s="213">
        <v>455662</v>
      </c>
      <c r="O165" s="213">
        <v>876540</v>
      </c>
      <c r="P165" s="213">
        <v>785054</v>
      </c>
      <c r="Q165" s="213">
        <v>91295</v>
      </c>
      <c r="R165" s="213">
        <v>191</v>
      </c>
      <c r="S165" s="213">
        <v>307874</v>
      </c>
      <c r="T165" s="215">
        <f>H165/D165</f>
        <v>3.5043367706218631</v>
      </c>
      <c r="U165" s="215">
        <f>I165/D165</f>
        <v>3.9998007581943402</v>
      </c>
      <c r="V165" s="216">
        <f>J165/D165</f>
        <v>0.24922759563552563</v>
      </c>
      <c r="W165" s="216">
        <f>K165/D165</f>
        <v>0.17287660622875742</v>
      </c>
      <c r="X165" s="216">
        <f>L165/D165</f>
        <v>6.889864967407125E-2</v>
      </c>
      <c r="Y165" s="216">
        <f>M165/D165</f>
        <v>1.9922376936421802E-3</v>
      </c>
      <c r="Z165" s="216">
        <f>O165/D165</f>
        <v>0.2258504950834346</v>
      </c>
      <c r="AA165" s="216">
        <f>P165/D165</f>
        <v>0.20227808721476565</v>
      </c>
      <c r="AB165" s="216">
        <f>Q165/D165</f>
        <v>2.3523194547473206E-2</v>
      </c>
      <c r="AC165" s="216">
        <f>R165/D165</f>
        <v>4.921332119576518E-5</v>
      </c>
      <c r="AD165" s="216">
        <f>F165/D165</f>
        <v>0.13411274179264804</v>
      </c>
      <c r="AE165" s="215">
        <f t="shared" si="66"/>
        <v>32.61179103403957</v>
      </c>
      <c r="AF165" s="215">
        <f t="shared" si="67"/>
        <v>37.222640129099091</v>
      </c>
      <c r="AG165" s="217">
        <f>G165/D165</f>
        <v>0.23657229990855599</v>
      </c>
      <c r="AH165" s="218"/>
      <c r="AI165" s="219">
        <f>(T165-T166)*D165</f>
        <v>86600.707576288434</v>
      </c>
      <c r="AJ165" s="220">
        <f>(T165-T166)/T166</f>
        <v>6.4082448657820021E-3</v>
      </c>
      <c r="AK165" s="219">
        <f>(AE165-AE166)*E165</f>
        <v>50539.512554398789</v>
      </c>
      <c r="AL165" s="220">
        <f>(AE165-AE166)/AE166</f>
        <v>3.7298499482411409E-3</v>
      </c>
      <c r="AM165" s="218"/>
      <c r="AN165" s="219">
        <f>(U165-U166)*D165</f>
        <v>99236.160604578617</v>
      </c>
      <c r="AO165" s="220">
        <f>(U165-U166)/U166</f>
        <v>6.4337785248192144E-3</v>
      </c>
      <c r="AP165" s="219">
        <f>(AF165-AF166)*E165</f>
        <v>58077.463464191074</v>
      </c>
      <c r="AQ165" s="220">
        <f>(AF165-AF166)/AF166</f>
        <v>3.7553156535200722E-3</v>
      </c>
      <c r="AR165" s="221">
        <f>AD165/AD166-1</f>
        <v>2.6585487301489241E-3</v>
      </c>
      <c r="AS165" s="222">
        <v>40.037951560000003</v>
      </c>
      <c r="AT165" s="222">
        <f>H165/D165/9*7</f>
        <v>2.7255952660392269</v>
      </c>
      <c r="AU165" s="29"/>
    </row>
    <row r="166" spans="1:47" ht="15" hidden="1" customHeight="1" x14ac:dyDescent="0.3">
      <c r="A166" s="230" t="s">
        <v>180</v>
      </c>
      <c r="B166" s="86"/>
      <c r="C166" s="28" t="s">
        <v>17</v>
      </c>
      <c r="D166" s="30">
        <v>862339</v>
      </c>
      <c r="E166" s="30">
        <v>92417</v>
      </c>
      <c r="F166" s="30">
        <v>115344</v>
      </c>
      <c r="G166" s="30">
        <v>203876</v>
      </c>
      <c r="H166" s="31">
        <v>3002684.33</v>
      </c>
      <c r="I166" s="31">
        <v>3427134.76</v>
      </c>
      <c r="J166" s="30">
        <v>185293</v>
      </c>
      <c r="K166" s="30">
        <v>123675</v>
      </c>
      <c r="L166" s="30">
        <v>55180</v>
      </c>
      <c r="M166" s="30">
        <v>1695</v>
      </c>
      <c r="N166" s="30">
        <v>91408</v>
      </c>
      <c r="O166" s="30">
        <v>187210</v>
      </c>
      <c r="P166" s="30">
        <v>166853</v>
      </c>
      <c r="Q166" s="30">
        <v>20316</v>
      </c>
      <c r="R166" s="30">
        <v>41</v>
      </c>
      <c r="S166" s="30">
        <v>65956</v>
      </c>
      <c r="T166" s="206">
        <f>H166/D166</f>
        <v>3.4820231138798086</v>
      </c>
      <c r="U166" s="206">
        <f>I166/D166</f>
        <v>3.9742314333458184</v>
      </c>
      <c r="V166" s="190">
        <f>J166/D166</f>
        <v>0.21487257331513476</v>
      </c>
      <c r="W166" s="190">
        <f>K166/D166</f>
        <v>0.14341807572196086</v>
      </c>
      <c r="X166" s="190">
        <f>L166/D166</f>
        <v>6.3988756162019808E-2</v>
      </c>
      <c r="Y166" s="190">
        <f>M166/D166</f>
        <v>1.9655843003737509E-3</v>
      </c>
      <c r="Z166" s="190">
        <f>O166/D166</f>
        <v>0.21709559697520348</v>
      </c>
      <c r="AA166" s="190">
        <f>P166/D166</f>
        <v>0.19348887154587696</v>
      </c>
      <c r="AB166" s="190">
        <f>Q166/D166</f>
        <v>2.3559180322355825E-2</v>
      </c>
      <c r="AC166" s="190">
        <f>R166/D166</f>
        <v>4.7545106970692503E-5</v>
      </c>
      <c r="AD166" s="194">
        <f>F166/D166</f>
        <v>0.13375714191286722</v>
      </c>
      <c r="AE166" s="206">
        <f t="shared" si="66"/>
        <v>32.490605949121914</v>
      </c>
      <c r="AF166" s="206">
        <f t="shared" si="67"/>
        <v>37.083380330458681</v>
      </c>
      <c r="AG166" s="123">
        <f>G166/D166</f>
        <v>0.23642210314041229</v>
      </c>
      <c r="AH166" s="124"/>
      <c r="AI166" s="125"/>
      <c r="AJ166" s="125"/>
      <c r="AK166" s="125"/>
      <c r="AL166" s="125"/>
      <c r="AM166" s="124"/>
      <c r="AN166" s="125"/>
      <c r="AO166" s="125"/>
      <c r="AP166" s="125"/>
      <c r="AQ166" s="125"/>
      <c r="AR166" s="126"/>
      <c r="AS166" s="97">
        <v>40.027764419999997</v>
      </c>
      <c r="AT166" s="97">
        <f>H166/D166/9*7</f>
        <v>2.7082401996842957</v>
      </c>
      <c r="AU166" s="29"/>
    </row>
    <row r="167" spans="1:47" ht="15" hidden="1" customHeight="1" x14ac:dyDescent="0.3">
      <c r="A167" s="230" t="s">
        <v>180</v>
      </c>
      <c r="B167" s="18"/>
      <c r="C167" s="18"/>
      <c r="D167" s="19"/>
      <c r="E167" s="19"/>
      <c r="F167" s="19"/>
      <c r="G167" s="19"/>
      <c r="H167" s="18"/>
      <c r="I167" s="18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  <c r="AA167" s="166"/>
      <c r="AB167" s="166"/>
      <c r="AC167" s="166"/>
      <c r="AD167" s="166"/>
      <c r="AE167" s="166"/>
      <c r="AF167" s="166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04"/>
      <c r="AS167" s="98"/>
      <c r="AT167" s="98"/>
    </row>
    <row r="168" spans="1:47" ht="15" hidden="1" customHeight="1" x14ac:dyDescent="0.3">
      <c r="A168" s="231" t="s">
        <v>180</v>
      </c>
      <c r="B168" s="87" t="s">
        <v>56</v>
      </c>
      <c r="C168" s="1"/>
      <c r="D168" s="2">
        <f>SUM(D164)</f>
        <v>3883325</v>
      </c>
      <c r="E168" s="2">
        <f>SUM(E164)</f>
        <v>415666</v>
      </c>
      <c r="F168" s="2"/>
      <c r="G168" s="2"/>
      <c r="H168" s="3"/>
      <c r="I168" s="3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207"/>
      <c r="U168" s="207"/>
      <c r="V168" s="207"/>
      <c r="W168" s="207"/>
      <c r="X168" s="207"/>
      <c r="Y168" s="207"/>
      <c r="Z168" s="207"/>
      <c r="AA168" s="207"/>
      <c r="AB168" s="207"/>
      <c r="AC168" s="207"/>
      <c r="AD168" s="209"/>
      <c r="AE168" s="208"/>
      <c r="AF168" s="207"/>
      <c r="AG168" s="32"/>
      <c r="AH168" s="38"/>
      <c r="AI168" s="3">
        <f>SUMIF(AI136:AI162,"&lt;&gt;#DIV/0!")</f>
        <v>143600.33852735939</v>
      </c>
      <c r="AJ168" s="32"/>
      <c r="AK168" s="3">
        <f>SUMIF(AK136:AK162,"&lt;&gt;#DIV/0!")</f>
        <v>115992.41695485379</v>
      </c>
      <c r="AL168" s="1"/>
      <c r="AM168" s="1"/>
      <c r="AN168" s="3">
        <f>SUMIF(AN136:AN162, "&lt;&gt;#DIV/0!")</f>
        <v>184365.37764680228</v>
      </c>
      <c r="AO168" s="1"/>
      <c r="AP168" s="3">
        <f>SUMIF(AP136:AP162, "&lt;&gt;#DIV/0!")</f>
        <v>156199.47707098565</v>
      </c>
      <c r="AQ168" s="1"/>
      <c r="AR168" s="105"/>
      <c r="AS168" s="99"/>
      <c r="AT168" s="99"/>
      <c r="AU168" s="11"/>
    </row>
    <row r="170" spans="1:47" ht="15" customHeight="1" x14ac:dyDescent="0.3">
      <c r="B170" s="5" t="s">
        <v>163</v>
      </c>
    </row>
  </sheetData>
  <mergeCells count="6">
    <mergeCell ref="AI134:AO134"/>
    <mergeCell ref="AI5:AO5"/>
    <mergeCell ref="AI26:AO26"/>
    <mergeCell ref="AI51:AO51"/>
    <mergeCell ref="AI84:AO84"/>
    <mergeCell ref="AI109:AO109"/>
  </mergeCell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98BF9520594547A19C5CDF917E9802" ma:contentTypeVersion="21" ma:contentTypeDescription="Create a new document." ma:contentTypeScope="" ma:versionID="c5c02f55b4c34e04b47066bc2d25fe03">
  <xsd:schema xmlns:xsd="http://www.w3.org/2001/XMLSchema" xmlns:xs="http://www.w3.org/2001/XMLSchema" xmlns:p="http://schemas.microsoft.com/office/2006/metadata/properties" xmlns:ns1="http://schemas.microsoft.com/sharepoint/v3" xmlns:ns2="159f1a1c-c0fc-4200-8290-80345753e88e" xmlns:ns3="a60d44e6-c423-4249-bf7f-20c95c506f19" targetNamespace="http://schemas.microsoft.com/office/2006/metadata/properties" ma:root="true" ma:fieldsID="8e5ce1a9ce209aa759c55c3822fa1ee0" ns1:_="" ns2:_="" ns3:_="">
    <xsd:import namespace="http://schemas.microsoft.com/sharepoint/v3"/>
    <xsd:import namespace="159f1a1c-c0fc-4200-8290-80345753e88e"/>
    <xsd:import namespace="a60d44e6-c423-4249-bf7f-20c95c506f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9f1a1c-c0fc-4200-8290-80345753e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aa035044-6820-4414-b5e1-86ef9371d5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7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8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0d44e6-c423-4249-bf7f-20c95c506f1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0a1f1842-ab90-438b-9b70-e0bcf81e910c}" ma:internalName="TaxCatchAll" ma:showField="CatchAllData" ma:web="a60d44e6-c423-4249-bf7f-20c95c506f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a60d44e6-c423-4249-bf7f-20c95c506f19" xsi:nil="true"/>
    <lcf76f155ced4ddcb4097134ff3c332f xmlns="159f1a1c-c0fc-4200-8290-80345753e88e">
      <Terms xmlns="http://schemas.microsoft.com/office/infopath/2007/PartnerControls"/>
    </lcf76f155ced4ddcb4097134ff3c332f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B8605D8-6AC2-48D0-B3CF-21A77414D5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4299DF-2B7E-4DE5-82E8-C972031851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59f1a1c-c0fc-4200-8290-80345753e88e"/>
    <ds:schemaRef ds:uri="a60d44e6-c423-4249-bf7f-20c95c506f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E5658C-6A77-44A5-B02C-AFCD02EB663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60d44e6-c423-4249-bf7f-20c95c506f19"/>
    <ds:schemaRef ds:uri="159f1a1c-c0fc-4200-8290-80345753e88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Executive Summary</vt:lpstr>
      <vt:lpstr>Campaign Overview</vt:lpstr>
      <vt:lpstr>TVC vs OPS</vt:lpstr>
      <vt:lpstr>Engagement</vt:lpstr>
      <vt:lpstr>Incrementality Summary</vt:lpstr>
      <vt:lpstr>Overall</vt:lpstr>
      <vt:lpstr>Segments</vt:lpstr>
      <vt:lpstr>Vday UPC - Overall</vt:lpstr>
      <vt:lpstr>Vday UPC - Segments</vt:lpstr>
      <vt:lpstr>All HHs - TVC - Spend Tier</vt:lpstr>
      <vt:lpstr>Code</vt:lpstr>
      <vt:lpstr>Overall - Ecom</vt:lpstr>
      <vt:lpstr>Lifts and Significance</vt:lpstr>
      <vt:lpstr>4oj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Ankush kothiyal</dc:creator>
  <cp:keywords/>
  <dc:description/>
  <cp:lastModifiedBy>Vamshi Krishna</cp:lastModifiedBy>
  <cp:revision/>
  <dcterms:created xsi:type="dcterms:W3CDTF">2024-11-13T10:03:36Z</dcterms:created>
  <dcterms:modified xsi:type="dcterms:W3CDTF">2025-09-04T17:58:05Z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0x0101002598BF9520594547A19C5CDF917E9802</vt:lpwstr>
  </property>
  <property fmtid="{D5CDD505-2E9C-101B-9397-08002B2CF9AE}" pid="3" name="MediaServiceImageTags">
    <vt:lpwstr/>
  </property>
</Properties>
</file>