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5A4F38-87B6-4F4E-B98B-F8BFA57EDD4A}" xr6:coauthVersionLast="47" xr6:coauthVersionMax="47" xr10:uidLastSave="{00000000-0000-0000-0000-000000000000}"/>
  <bookViews>
    <workbookView xWindow="-108" yWindow="-108" windowWidth="23256" windowHeight="12456" activeTab="1" xr2:uid="{4B62179F-37AC-4EFE-8A5E-CB0C7308E1BF}"/>
  </bookViews>
  <sheets>
    <sheet name="LIGHT GBM Interpretation" sheetId="1" r:id="rId1"/>
    <sheet name="Exclusive Feature Bundling" sheetId="2" r:id="rId2"/>
  </sheets>
  <definedNames>
    <definedName name="_xlnm._FilterDatabase" localSheetId="0" hidden="1">'LIGHT GBM Interpretation'!$D$3:$K$23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G21" i="2"/>
  <c r="H21" i="2"/>
  <c r="I21" i="2"/>
  <c r="E21" i="2"/>
  <c r="T12" i="1"/>
  <c r="U12" i="1" s="1"/>
  <c r="T4" i="1"/>
  <c r="U4" i="1" s="1"/>
  <c r="AK5" i="1"/>
  <c r="AK6" i="1" s="1"/>
  <c r="AL3" i="1"/>
  <c r="M6" i="1"/>
  <c r="T6" i="1" s="1"/>
  <c r="U6" i="1" s="1"/>
  <c r="M5" i="1"/>
  <c r="O5" i="1" s="1"/>
  <c r="M11" i="1"/>
  <c r="N11" i="1" s="1"/>
  <c r="M7" i="1"/>
  <c r="T7" i="1" s="1"/>
  <c r="U7" i="1" s="1"/>
  <c r="M8" i="1"/>
  <c r="N8" i="1" s="1"/>
  <c r="M10" i="1"/>
  <c r="N10" i="1" s="1"/>
  <c r="M9" i="1"/>
  <c r="O9" i="1" s="1"/>
  <c r="M4" i="1"/>
  <c r="O4" i="1" s="1"/>
  <c r="M15" i="1"/>
  <c r="N15" i="1" s="1"/>
  <c r="M20" i="1"/>
  <c r="O20" i="1" s="1"/>
  <c r="M21" i="1"/>
  <c r="N21" i="1" s="1"/>
  <c r="M23" i="1"/>
  <c r="T23" i="1" s="1"/>
  <c r="U23" i="1" s="1"/>
  <c r="M17" i="1"/>
  <c r="O17" i="1" s="1"/>
  <c r="M16" i="1"/>
  <c r="T16" i="1" s="1"/>
  <c r="U16" i="1" s="1"/>
  <c r="M18" i="1"/>
  <c r="N18" i="1" s="1"/>
  <c r="M22" i="1"/>
  <c r="O22" i="1" s="1"/>
  <c r="M12" i="1"/>
  <c r="M19" i="1"/>
  <c r="O19" i="1" s="1"/>
  <c r="M13" i="1"/>
  <c r="O13" i="1" s="1"/>
  <c r="M14" i="1"/>
  <c r="O14" i="1" s="1"/>
  <c r="T11" i="1" l="1"/>
  <c r="U11" i="1" s="1"/>
  <c r="T13" i="1"/>
  <c r="U13" i="1" s="1"/>
  <c r="T22" i="1"/>
  <c r="U22" i="1" s="1"/>
  <c r="T8" i="1"/>
  <c r="U8" i="1" s="1"/>
  <c r="T10" i="1"/>
  <c r="U10" i="1" s="1"/>
  <c r="T5" i="1"/>
  <c r="U5" i="1" s="1"/>
  <c r="T14" i="1"/>
  <c r="U14" i="1" s="1"/>
  <c r="T15" i="1"/>
  <c r="U15" i="1" s="1"/>
  <c r="T9" i="1"/>
  <c r="U9" i="1" s="1"/>
  <c r="T17" i="1"/>
  <c r="U17" i="1" s="1"/>
  <c r="T19" i="1"/>
  <c r="U19" i="1" s="1"/>
  <c r="T18" i="1"/>
  <c r="U18" i="1" s="1"/>
  <c r="T20" i="1"/>
  <c r="U20" i="1" s="1"/>
  <c r="T21" i="1"/>
  <c r="U21" i="1" s="1"/>
  <c r="N17" i="1"/>
  <c r="N5" i="1"/>
  <c r="N9" i="1"/>
  <c r="N4" i="1"/>
  <c r="N13" i="1"/>
  <c r="O15" i="1"/>
  <c r="R15" i="1" s="1"/>
  <c r="N20" i="1"/>
  <c r="O8" i="1"/>
  <c r="P8" i="1" s="1"/>
  <c r="O11" i="1"/>
  <c r="P11" i="1" s="1"/>
  <c r="O6" i="1"/>
  <c r="P6" i="1" s="1"/>
  <c r="N6" i="1"/>
  <c r="O7" i="1"/>
  <c r="P7" i="1" s="1"/>
  <c r="P5" i="1"/>
  <c r="O16" i="1"/>
  <c r="R16" i="1" s="1"/>
  <c r="P20" i="1"/>
  <c r="N16" i="1"/>
  <c r="P14" i="1"/>
  <c r="P4" i="1"/>
  <c r="N23" i="1"/>
  <c r="P19" i="1"/>
  <c r="P22" i="1"/>
  <c r="N19" i="1"/>
  <c r="N12" i="1"/>
  <c r="O10" i="1"/>
  <c r="P10" i="1" s="1"/>
  <c r="O23" i="1"/>
  <c r="P23" i="1" s="1"/>
  <c r="N7" i="1"/>
  <c r="O21" i="1"/>
  <c r="P21" i="1" s="1"/>
  <c r="P13" i="1"/>
  <c r="N22" i="1"/>
  <c r="N14" i="1"/>
  <c r="O18" i="1"/>
  <c r="P18" i="1" s="1"/>
  <c r="O12" i="1"/>
  <c r="P12" i="1" s="1"/>
  <c r="P17" i="1"/>
  <c r="P9" i="1"/>
  <c r="R4" i="1"/>
  <c r="R14" i="1"/>
  <c r="R13" i="1"/>
  <c r="R19" i="1"/>
  <c r="R9" i="1"/>
  <c r="R20" i="1"/>
  <c r="R22" i="1"/>
  <c r="R7" i="1"/>
  <c r="R5" i="1"/>
  <c r="R17" i="1"/>
  <c r="R23" i="1" l="1"/>
  <c r="R10" i="1"/>
  <c r="P16" i="1"/>
  <c r="R21" i="1"/>
  <c r="C30" i="1"/>
  <c r="R11" i="1"/>
  <c r="C31" i="1" s="1"/>
  <c r="G30" i="1" s="1"/>
  <c r="I30" i="1" s="1"/>
  <c r="R8" i="1"/>
  <c r="P15" i="1"/>
  <c r="R6" i="1"/>
  <c r="R18" i="1"/>
  <c r="R12" i="1"/>
  <c r="C29" i="1"/>
  <c r="F30" i="1" l="1"/>
  <c r="F29" i="1"/>
  <c r="H29" i="1" s="1"/>
  <c r="G29" i="1"/>
  <c r="I29" i="1" s="1"/>
  <c r="H30" i="1" l="1"/>
  <c r="J30" i="1" s="1"/>
  <c r="J29" i="1"/>
  <c r="K13" i="1" l="1"/>
  <c r="K21" i="1"/>
  <c r="K20" i="1"/>
  <c r="K14" i="1"/>
  <c r="K16" i="1"/>
  <c r="K18" i="1"/>
  <c r="K22" i="1"/>
  <c r="K11" i="1"/>
  <c r="K19" i="1"/>
  <c r="K23" i="1"/>
  <c r="K15" i="1"/>
  <c r="X6" i="1" s="1"/>
  <c r="K7" i="1"/>
  <c r="K17" i="1"/>
  <c r="X7" i="1" s="1"/>
  <c r="K12" i="1"/>
  <c r="K9" i="1"/>
  <c r="K5" i="1"/>
  <c r="K10" i="1"/>
  <c r="K6" i="1"/>
  <c r="K8" i="1"/>
  <c r="K4" i="1"/>
  <c r="X5" i="1" l="1"/>
  <c r="X8" i="1"/>
  <c r="AA7" i="1" s="1"/>
  <c r="AC7" i="1" s="1"/>
  <c r="X4" i="1"/>
  <c r="AA4" i="1" s="1"/>
  <c r="AC4" i="1" s="1"/>
  <c r="AB4" i="1" l="1"/>
  <c r="AD4" i="1" s="1"/>
  <c r="AE4" i="1" s="1"/>
  <c r="AB6" i="1"/>
  <c r="AD6" i="1" s="1"/>
  <c r="AB5" i="1"/>
  <c r="AD5" i="1" s="1"/>
  <c r="AB7" i="1"/>
  <c r="AD7" i="1" s="1"/>
  <c r="AE7" i="1" s="1"/>
  <c r="AA6" i="1"/>
  <c r="AC6" i="1" s="1"/>
  <c r="AA5" i="1"/>
  <c r="AC5" i="1" s="1"/>
  <c r="AE5" i="1" s="1"/>
  <c r="AE6" i="1" l="1"/>
</calcChain>
</file>

<file path=xl/sharedStrings.xml><?xml version="1.0" encoding="utf-8"?>
<sst xmlns="http://schemas.openxmlformats.org/spreadsheetml/2006/main" count="110" uniqueCount="47">
  <si>
    <t>ID</t>
  </si>
  <si>
    <t>independent feature1</t>
  </si>
  <si>
    <t>independent feature2</t>
  </si>
  <si>
    <t>y_binary</t>
  </si>
  <si>
    <t>F0</t>
  </si>
  <si>
    <t>residual</t>
  </si>
  <si>
    <t>bin1</t>
  </si>
  <si>
    <t>bin2</t>
  </si>
  <si>
    <t>bin3</t>
  </si>
  <si>
    <t>bin4</t>
  </si>
  <si>
    <t>bin5</t>
  </si>
  <si>
    <t>independent feature1 binned</t>
  </si>
  <si>
    <t>Feature1</t>
  </si>
  <si>
    <t>Graident</t>
  </si>
  <si>
    <t>optimal split</t>
  </si>
  <si>
    <t>Gradient left</t>
  </si>
  <si>
    <t>Gradient Right</t>
  </si>
  <si>
    <t>score left</t>
  </si>
  <si>
    <t>score right</t>
  </si>
  <si>
    <t>Total Score</t>
  </si>
  <si>
    <t>split value</t>
  </si>
  <si>
    <t>Score</t>
  </si>
  <si>
    <t>F1</t>
  </si>
  <si>
    <t>residuals</t>
  </si>
  <si>
    <t>abs residual</t>
  </si>
  <si>
    <t>GOSS</t>
  </si>
  <si>
    <t>Graident-Based One Side Sampling</t>
  </si>
  <si>
    <t>Top Rate</t>
  </si>
  <si>
    <t>Other Rate</t>
  </si>
  <si>
    <t>weights</t>
  </si>
  <si>
    <t>residuals2</t>
  </si>
  <si>
    <t>Score2</t>
  </si>
  <si>
    <t>independent feature2 binned</t>
  </si>
  <si>
    <t>Gradient</t>
  </si>
  <si>
    <t>F2</t>
  </si>
  <si>
    <t>P0*P1</t>
  </si>
  <si>
    <t>F2 Prev</t>
  </si>
  <si>
    <t>residuals3</t>
  </si>
  <si>
    <t>F3</t>
  </si>
  <si>
    <t>F4</t>
  </si>
  <si>
    <t>F5</t>
  </si>
  <si>
    <t>Taking exclusive features based on non-zero values</t>
  </si>
  <si>
    <t>F1_F4</t>
  </si>
  <si>
    <t>F2_F3</t>
  </si>
  <si>
    <t>Order</t>
  </si>
  <si>
    <t>0-3</t>
  </si>
  <si>
    <t>* Remember these are feature values, and this exclusive feature bundling works very well for onehot encoded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</si>
</sst>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3" fontId="0" fillId="0" borderId="0" xfId="1" applyFont="1"/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43" fontId="0" fillId="0" borderId="0" xfId="0" applyNumberFormat="1"/>
    <xf numFmtId="0" fontId="0" fillId="6" borderId="0" xfId="0" applyFill="1"/>
    <xf numFmtId="2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 * #,##0.00_ ;_ * \-#,##0.00_ ;_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5" formatCode="_ * #,##0.00_ ;_ * \-#,##0.00_ ;_ * &quot;-&quot;??_ ;_ 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 for feature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'LIGHT GBM Interpretation'!$W$4:$W$8</c:f>
              <c:strCache>
                <c:ptCount val="5"/>
                <c:pt idx="0">
                  <c:v>bin1</c:v>
                </c:pt>
                <c:pt idx="1">
                  <c:v>bin2</c:v>
                </c:pt>
                <c:pt idx="2">
                  <c:v>bin3</c:v>
                </c:pt>
                <c:pt idx="3">
                  <c:v>bin4</c:v>
                </c:pt>
                <c:pt idx="4">
                  <c:v>bin5</c:v>
                </c:pt>
              </c:strCache>
            </c:strRef>
          </c:cat>
          <c:val>
            <c:numRef>
              <c:f>'LIGHT GBM Interpretation'!$X$4:$X$8</c:f>
              <c:numCache>
                <c:formatCode>_(* #,##0.00_);_(* \(#,##0.00\);_(* "-"??_);_(@_)</c:formatCode>
                <c:ptCount val="5"/>
                <c:pt idx="0">
                  <c:v>-2</c:v>
                </c:pt>
                <c:pt idx="1">
                  <c:v>-2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2-430F-8A8C-D0C4325AD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228848"/>
        <c:axId val="585230768"/>
      </c:barChart>
      <c:catAx>
        <c:axId val="58522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30768"/>
        <c:crosses val="autoZero"/>
        <c:auto val="1"/>
        <c:lblAlgn val="ctr"/>
        <c:lblOffset val="100"/>
        <c:noMultiLvlLbl val="0"/>
      </c:catAx>
      <c:valAx>
        <c:axId val="5852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2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429436</xdr:colOff>
      <xdr:row>9</xdr:row>
      <xdr:rowOff>61004</xdr:rowOff>
    </xdr:from>
    <xdr:to>
      <xdr:col>36</xdr:col>
      <xdr:colOff>631059</xdr:colOff>
      <xdr:row>24</xdr:row>
      <xdr:rowOff>61004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A173C-1E38-42FF-1469-7D714D66E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D48AE-157A-4286-BF1C-2E2E2202EC41}" name="Table1" displayName="Table1" ref="D3:U23" totalsRowShown="0">
  <autoFilter ref="D3:U23" xr:uid="{D51D48AE-157A-4286-BF1C-2E2E2202EC41}"/>
  <sortState xmlns:xlrd2="http://schemas.microsoft.com/office/spreadsheetml/2017/richdata2" ref="D4:U23">
    <sortCondition descending="1" ref="P3:P23"/>
  </sortState>
  <tableColumns count="18">
    <tableColumn id="1" xr3:uid="{52DCF2D4-D9DD-4FFF-B2DA-22B0F5583498}" name="ID"/>
    <tableColumn id="2" xr3:uid="{8CD0E973-EE5E-4C6F-A2BA-DC1E83A62263}" name="independent feature1" dataCellStyle="Comma"/>
    <tableColumn id="7" xr3:uid="{1DC2C3A0-17D6-4DE4-891D-B6798FD7049C}" name="independent feature1 binned"/>
    <tableColumn id="3" xr3:uid="{138CEA71-536A-4B3E-8498-001C53C38152}" name="independent feature2"/>
    <tableColumn id="15" xr3:uid="{4A34D48C-74AD-4474-ACBA-EA9BBB494258}" name="independent feature2 binned" dataDxfId="5"/>
    <tableColumn id="4" xr3:uid="{E7A3B5EA-44E3-47A1-9217-E372E5AA2DCB}" name="y_binary"/>
    <tableColumn id="5" xr3:uid="{3E140AD1-FA87-4226-A0E4-5CF5734AC8B5}" name="F0"/>
    <tableColumn id="6" xr3:uid="{BEA9E9AE-2D55-4284-81CF-5C91FCCC7BB7}" name="residual">
      <calculatedColumnFormula>I4-J4</calculatedColumnFormula>
    </tableColumn>
    <tableColumn id="8" xr3:uid="{29A8D83F-3B8C-495F-AB22-B8DE63ED37CB}" name="Score"/>
    <tableColumn id="9" xr3:uid="{A60EFBAB-3858-402F-AFC7-D34FD4156AB0}" name="F1" dataCellStyle="Comma">
      <calculatedColumnFormula>EXP(Table1[[#This Row],[F0]]+(0.1*Table1[[#This Row],[Score]]))/(1+EXP(Table1[[#This Row],[F0]]+(0.1*Table1[[#This Row],[Score]])))</calculatedColumnFormula>
    </tableColumn>
    <tableColumn id="16" xr3:uid="{AC1C783F-DCC9-4DD0-A0BD-8C3D2A746C5D}" name="P0*P1" dataDxfId="4" dataCellStyle="Comma">
      <calculatedColumnFormula>Table1[[#This Row],[F1]]*(1-Table1[[#This Row],[F1]])</calculatedColumnFormula>
    </tableColumn>
    <tableColumn id="10" xr3:uid="{3CF29C5A-AA9A-43CA-B770-8F8541CDEA8F}" name="residuals" dataDxfId="3">
      <calculatedColumnFormula>Table1[[#This Row],[y_binary]]-Table1[[#This Row],[F1]]</calculatedColumnFormula>
    </tableColumn>
    <tableColumn id="11" xr3:uid="{A4323CEF-EBC7-44AC-AFE8-31E4F9DF2785}" name="abs residual" dataDxfId="7">
      <calculatedColumnFormula>ABS(Table1[[#This Row],[residuals]])</calculatedColumnFormula>
    </tableColumn>
    <tableColumn id="12" xr3:uid="{80304A69-A7F9-473E-8EC7-373C549FCBEC}" name="weights"/>
    <tableColumn id="13" xr3:uid="{7D9BD99D-9DD2-4F11-A6A7-89F1A01B6EB8}" name="residuals2" dataDxfId="6">
      <calculatedColumnFormula>Table1[[#This Row],[residuals]]*Table1[[#This Row],[weights]]</calculatedColumnFormula>
    </tableColumn>
    <tableColumn id="14" xr3:uid="{135563CB-49C5-4D1A-90D4-3CDF75332185}" name="Score2"/>
    <tableColumn id="17" xr3:uid="{96EA35EF-4DED-4FA6-BC0C-4E721528EAF8}" name="F2 Prev" dataDxfId="2">
      <calculatedColumnFormula>Table1[[#This Row],[F1]]+Table1[[#This Row],[Score2]]</calculatedColumnFormula>
    </tableColumn>
    <tableColumn id="18" xr3:uid="{153A9059-1DBF-43C5-A2C5-D3750BEB586C}" name="residuals3" dataDxfId="1">
      <calculatedColumnFormula>Table1[[#This Row],[y_binary]]-Table1[[#This Row],[F2 Prev]]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7988-E859-46C2-B887-5198A4837373}">
  <dimension ref="B1:AL31"/>
  <sheetViews>
    <sheetView showGridLines="0" zoomScale="87" workbookViewId="0">
      <selection activeCell="W13" sqref="W13"/>
    </sheetView>
  </sheetViews>
  <sheetFormatPr defaultRowHeight="14.4" x14ac:dyDescent="0.3"/>
  <cols>
    <col min="4" max="4" width="4.5546875" customWidth="1"/>
    <col min="5" max="8" width="20" customWidth="1"/>
    <col min="9" max="9" width="9.33203125" customWidth="1"/>
    <col min="11" max="15" width="9.33203125" customWidth="1"/>
    <col min="26" max="26" width="8.88671875" bestFit="1" customWidth="1"/>
    <col min="27" max="27" width="10.88671875" bestFit="1" customWidth="1"/>
    <col min="28" max="28" width="12.33203125" bestFit="1" customWidth="1"/>
    <col min="29" max="29" width="8.44140625" bestFit="1" customWidth="1"/>
    <col min="30" max="30" width="9.44140625" bestFit="1" customWidth="1"/>
    <col min="31" max="31" width="9.88671875" bestFit="1" customWidth="1"/>
    <col min="37" max="37" width="29.21875" bestFit="1" customWidth="1"/>
  </cols>
  <sheetData>
    <row r="1" spans="4:38" x14ac:dyDescent="0.3">
      <c r="AJ1" t="s">
        <v>25</v>
      </c>
      <c r="AK1" t="s">
        <v>26</v>
      </c>
    </row>
    <row r="2" spans="4:38" x14ac:dyDescent="0.3">
      <c r="Z2" s="7" t="s">
        <v>14</v>
      </c>
      <c r="AA2" s="7"/>
      <c r="AB2" s="7"/>
      <c r="AC2" s="7"/>
      <c r="AD2" s="7"/>
      <c r="AE2" s="7"/>
      <c r="AJ2" t="s">
        <v>27</v>
      </c>
      <c r="AK2">
        <v>0.2</v>
      </c>
      <c r="AL2">
        <v>4</v>
      </c>
    </row>
    <row r="3" spans="4:38" x14ac:dyDescent="0.3">
      <c r="D3" t="s">
        <v>0</v>
      </c>
      <c r="E3" t="s">
        <v>1</v>
      </c>
      <c r="F3" t="s">
        <v>11</v>
      </c>
      <c r="G3" t="s">
        <v>2</v>
      </c>
      <c r="H3" t="s">
        <v>32</v>
      </c>
      <c r="I3" t="s">
        <v>3</v>
      </c>
      <c r="J3" t="s">
        <v>4</v>
      </c>
      <c r="K3" t="s">
        <v>5</v>
      </c>
      <c r="L3" t="s">
        <v>21</v>
      </c>
      <c r="M3" t="s">
        <v>22</v>
      </c>
      <c r="N3" t="s">
        <v>35</v>
      </c>
      <c r="O3" t="s">
        <v>23</v>
      </c>
      <c r="P3" t="s">
        <v>24</v>
      </c>
      <c r="Q3" t="s">
        <v>29</v>
      </c>
      <c r="R3" t="s">
        <v>30</v>
      </c>
      <c r="S3" t="s">
        <v>31</v>
      </c>
      <c r="T3" t="s">
        <v>36</v>
      </c>
      <c r="U3" t="s">
        <v>37</v>
      </c>
      <c r="W3" t="s">
        <v>12</v>
      </c>
      <c r="X3" t="s">
        <v>13</v>
      </c>
      <c r="Z3" s="5" t="s">
        <v>20</v>
      </c>
      <c r="AA3" s="6" t="s">
        <v>15</v>
      </c>
      <c r="AB3" s="6" t="s">
        <v>16</v>
      </c>
      <c r="AC3" s="6" t="s">
        <v>17</v>
      </c>
      <c r="AD3" s="6" t="s">
        <v>18</v>
      </c>
      <c r="AE3" s="6" t="s">
        <v>19</v>
      </c>
      <c r="AJ3" t="s">
        <v>28</v>
      </c>
      <c r="AK3">
        <v>0.5</v>
      </c>
      <c r="AL3">
        <f>16*AK3</f>
        <v>8</v>
      </c>
    </row>
    <row r="4" spans="4:38" x14ac:dyDescent="0.3">
      <c r="D4">
        <v>1</v>
      </c>
      <c r="E4" s="2">
        <v>0.50409022842192519</v>
      </c>
      <c r="F4" t="s">
        <v>7</v>
      </c>
      <c r="G4">
        <v>0.1195511346168574</v>
      </c>
      <c r="H4" t="s">
        <v>6</v>
      </c>
      <c r="I4">
        <v>0</v>
      </c>
      <c r="J4">
        <v>0.5</v>
      </c>
      <c r="K4">
        <f>I4-J4</f>
        <v>-0.5</v>
      </c>
      <c r="L4">
        <v>8</v>
      </c>
      <c r="M4" s="2">
        <f>EXP(Table1[[#This Row],[F0]]+(0.1*Table1[[#This Row],[Score]]))/(1+EXP(Table1[[#This Row],[F0]]+(0.1*Table1[[#This Row],[Score]])))</f>
        <v>0.78583498304255861</v>
      </c>
      <c r="N4" s="2">
        <f>Table1[[#This Row],[F1]]*(1-Table1[[#This Row],[F1]])</f>
        <v>0.16829836246906024</v>
      </c>
      <c r="O4" s="10">
        <f>Table1[[#This Row],[y_binary]]-Table1[[#This Row],[F1]]</f>
        <v>-0.78583498304255861</v>
      </c>
      <c r="P4" s="11">
        <f>ABS(Table1[[#This Row],[residuals]])</f>
        <v>0.78583498304255861</v>
      </c>
      <c r="Q4">
        <v>1.6</v>
      </c>
      <c r="R4" s="10">
        <f>Table1[[#This Row],[residuals]]*Table1[[#This Row],[weights]]</f>
        <v>-1.257335972868094</v>
      </c>
      <c r="S4">
        <v>20.440000000000001</v>
      </c>
      <c r="T4" s="10">
        <f>EXP(Table1[[#This Row],[F1]]+(0.1*Table1[[#This Row],[Score2]]))/(1+EXP(Table1[[#This Row],[F1]]+(0.1*Table1[[#This Row],[Score2]])))</f>
        <v>0.94426691837618792</v>
      </c>
      <c r="U4" s="10">
        <f>Table1[[#This Row],[y_binary]]-Table1[[#This Row],[F2 Prev]]</f>
        <v>-0.94426691837618792</v>
      </c>
      <c r="V4" s="10"/>
      <c r="W4" s="8" t="s">
        <v>6</v>
      </c>
      <c r="X4" s="2">
        <f>SUMIFS(Table1[residual],Table1[independent feature1 binned],W4)</f>
        <v>-2</v>
      </c>
      <c r="Z4" s="3">
        <v>0.1</v>
      </c>
      <c r="AA4" s="3">
        <f>SUM(X4)</f>
        <v>-2</v>
      </c>
      <c r="AB4" s="3">
        <f>SUM(X5:X8)</f>
        <v>-1</v>
      </c>
      <c r="AC4" s="3">
        <f>AA4^2/(0.5*0.5*4)</f>
        <v>4</v>
      </c>
      <c r="AD4" s="3">
        <f>AB4^2/(0.5*0.5*16)</f>
        <v>0.25</v>
      </c>
      <c r="AE4" s="3">
        <f>AC4+AD4</f>
        <v>4.25</v>
      </c>
    </row>
    <row r="5" spans="4:38" x14ac:dyDescent="0.3">
      <c r="D5">
        <v>17</v>
      </c>
      <c r="E5" s="2">
        <v>5.2635358245184616E-2</v>
      </c>
      <c r="F5" s="1" t="s">
        <v>6</v>
      </c>
      <c r="G5">
        <v>0.13138708241999097</v>
      </c>
      <c r="H5" s="1" t="s">
        <v>6</v>
      </c>
      <c r="I5">
        <v>0</v>
      </c>
      <c r="J5">
        <v>0.5</v>
      </c>
      <c r="K5">
        <f>I5-J5</f>
        <v>-0.5</v>
      </c>
      <c r="L5">
        <v>8</v>
      </c>
      <c r="M5" s="2">
        <f>EXP(Table1[[#This Row],[F0]]+(0.1*Table1[[#This Row],[Score]]))/(1+EXP(Table1[[#This Row],[F0]]+(0.1*Table1[[#This Row],[Score]])))</f>
        <v>0.78583498304255861</v>
      </c>
      <c r="N5" s="2">
        <f>Table1[[#This Row],[F1]]*(1-Table1[[#This Row],[F1]])</f>
        <v>0.16829836246906024</v>
      </c>
      <c r="O5" s="10">
        <f>Table1[[#This Row],[y_binary]]-Table1[[#This Row],[F1]]</f>
        <v>-0.78583498304255861</v>
      </c>
      <c r="P5" s="11">
        <f>ABS(Table1[[#This Row],[residuals]])</f>
        <v>0.78583498304255861</v>
      </c>
      <c r="Q5">
        <v>1</v>
      </c>
      <c r="R5" s="10">
        <f>Table1[[#This Row],[residuals]]*Table1[[#This Row],[weights]]</f>
        <v>-0.78583498304255861</v>
      </c>
      <c r="S5">
        <v>20.440000000000001</v>
      </c>
      <c r="T5" s="10">
        <f>EXP(Table1[[#This Row],[F1]]+(0.1*Table1[[#This Row],[Score2]]))/(1+EXP(Table1[[#This Row],[F1]]+(0.1*Table1[[#This Row],[Score2]])))</f>
        <v>0.94426691837618792</v>
      </c>
      <c r="U5" s="10">
        <f>Table1[[#This Row],[y_binary]]-Table1[[#This Row],[F2 Prev]]</f>
        <v>-0.94426691837618792</v>
      </c>
      <c r="V5" s="10"/>
      <c r="W5" s="8" t="s">
        <v>7</v>
      </c>
      <c r="X5" s="2">
        <f>SUMIFS(Table1[residual],Table1[independent feature1 binned],W5)</f>
        <v>-2</v>
      </c>
      <c r="Z5" s="4">
        <v>0.5</v>
      </c>
      <c r="AA5" s="4">
        <f>SUM(X4:X5)</f>
        <v>-4</v>
      </c>
      <c r="AB5" s="4">
        <f>SUM(X6:X8)</f>
        <v>1</v>
      </c>
      <c r="AC5" s="4">
        <f>AA5^2/(0.5*0.5*8)</f>
        <v>8</v>
      </c>
      <c r="AD5" s="4">
        <f>AB5^2/(0.5*0.5*12)</f>
        <v>0.33333333333333331</v>
      </c>
      <c r="AE5" s="4">
        <f t="shared" ref="AE5:AE7" si="0">AC5+AD5</f>
        <v>8.3333333333333339</v>
      </c>
      <c r="AJ5" t="s">
        <v>29</v>
      </c>
      <c r="AK5">
        <f>1-0.2</f>
        <v>0.8</v>
      </c>
    </row>
    <row r="6" spans="4:38" x14ac:dyDescent="0.3">
      <c r="D6">
        <v>19</v>
      </c>
      <c r="E6" s="2">
        <v>5.2083219593067942E-2</v>
      </c>
      <c r="F6" s="1" t="s">
        <v>6</v>
      </c>
      <c r="G6">
        <v>0.24474543551424899</v>
      </c>
      <c r="H6" s="1" t="s">
        <v>6</v>
      </c>
      <c r="I6">
        <v>0</v>
      </c>
      <c r="J6">
        <v>0.5</v>
      </c>
      <c r="K6">
        <f>I6-J6</f>
        <v>-0.5</v>
      </c>
      <c r="L6">
        <v>8</v>
      </c>
      <c r="M6" s="2">
        <f>EXP(Table1[[#This Row],[F0]]+(0.1*Table1[[#This Row],[Score]]))/(1+EXP(Table1[[#This Row],[F0]]+(0.1*Table1[[#This Row],[Score]])))</f>
        <v>0.78583498304255861</v>
      </c>
      <c r="N6" s="2">
        <f>Table1[[#This Row],[F1]]*(1-Table1[[#This Row],[F1]])</f>
        <v>0.16829836246906024</v>
      </c>
      <c r="O6" s="10">
        <f>Table1[[#This Row],[y_binary]]-Table1[[#This Row],[F1]]</f>
        <v>-0.78583498304255861</v>
      </c>
      <c r="P6" s="11">
        <f>ABS(Table1[[#This Row],[residuals]])</f>
        <v>0.78583498304255861</v>
      </c>
      <c r="Q6">
        <v>1</v>
      </c>
      <c r="R6" s="10">
        <f>Table1[[#This Row],[residuals]]*Table1[[#This Row],[weights]]</f>
        <v>-0.78583498304255861</v>
      </c>
      <c r="S6">
        <v>20.440000000000001</v>
      </c>
      <c r="T6" s="10">
        <f>EXP(Table1[[#This Row],[F1]]+(0.1*Table1[[#This Row],[Score2]]))/(1+EXP(Table1[[#This Row],[F1]]+(0.1*Table1[[#This Row],[Score2]])))</f>
        <v>0.94426691837618792</v>
      </c>
      <c r="U6" s="10">
        <f>Table1[[#This Row],[y_binary]]-Table1[[#This Row],[F2 Prev]]</f>
        <v>-0.94426691837618792</v>
      </c>
      <c r="V6" s="10"/>
      <c r="W6" s="9" t="s">
        <v>8</v>
      </c>
      <c r="X6" s="2">
        <f>SUMIFS(Table1[residual],Table1[independent feature1 binned],W6)</f>
        <v>1</v>
      </c>
      <c r="Z6" s="3">
        <v>0.56000000000000005</v>
      </c>
      <c r="AA6" s="3">
        <f>SUM(X4:X6)</f>
        <v>-3</v>
      </c>
      <c r="AB6" s="3">
        <f>(SUM(X7:X8))</f>
        <v>0</v>
      </c>
      <c r="AC6" s="3">
        <f>AA6^2/(0.5*0.5*12)</f>
        <v>3</v>
      </c>
      <c r="AD6" s="3">
        <f>AB6^2/(0.5*0.5*8)</f>
        <v>0</v>
      </c>
      <c r="AE6" s="3">
        <f t="shared" si="0"/>
        <v>3</v>
      </c>
      <c r="AK6">
        <f>AK5/AK3</f>
        <v>1.6</v>
      </c>
    </row>
    <row r="7" spans="4:38" x14ac:dyDescent="0.3">
      <c r="D7">
        <v>13</v>
      </c>
      <c r="E7" s="2">
        <v>8.0298853725061292E-2</v>
      </c>
      <c r="F7" s="1" t="s">
        <v>6</v>
      </c>
      <c r="G7">
        <v>0.30393800129131476</v>
      </c>
      <c r="H7" s="1" t="s">
        <v>7</v>
      </c>
      <c r="I7">
        <v>0</v>
      </c>
      <c r="J7">
        <v>0.5</v>
      </c>
      <c r="K7">
        <f>I7-J7</f>
        <v>-0.5</v>
      </c>
      <c r="L7">
        <v>8</v>
      </c>
      <c r="M7" s="2">
        <f>EXP(Table1[[#This Row],[F0]]+(0.1*Table1[[#This Row],[Score]]))/(1+EXP(Table1[[#This Row],[F0]]+(0.1*Table1[[#This Row],[Score]])))</f>
        <v>0.78583498304255861</v>
      </c>
      <c r="N7" s="2">
        <f>Table1[[#This Row],[F1]]*(1-Table1[[#This Row],[F1]])</f>
        <v>0.16829836246906024</v>
      </c>
      <c r="O7" s="10">
        <f>Table1[[#This Row],[y_binary]]-Table1[[#This Row],[F1]]</f>
        <v>-0.78583498304255861</v>
      </c>
      <c r="P7" s="11">
        <f>ABS(Table1[[#This Row],[residuals]])</f>
        <v>0.78583498304255861</v>
      </c>
      <c r="Q7">
        <v>1</v>
      </c>
      <c r="R7" s="10">
        <f>Table1[[#This Row],[residuals]]*Table1[[#This Row],[weights]]</f>
        <v>-0.78583498304255861</v>
      </c>
      <c r="S7">
        <v>4.17</v>
      </c>
      <c r="T7" s="10">
        <f>EXP(Table1[[#This Row],[F1]]+(0.1*Table1[[#This Row],[Score2]]))/(1+EXP(Table1[[#This Row],[F1]]+(0.1*Table1[[#This Row],[Score2]])))</f>
        <v>0.76902872725025861</v>
      </c>
      <c r="U7" s="10">
        <f>Table1[[#This Row],[y_binary]]-Table1[[#This Row],[F2 Prev]]</f>
        <v>-0.76902872725025861</v>
      </c>
      <c r="V7" s="10"/>
      <c r="W7" s="9" t="s">
        <v>9</v>
      </c>
      <c r="X7" s="2">
        <f>SUMIFS(Table1[residual],Table1[independent feature1 binned],W7)</f>
        <v>1</v>
      </c>
      <c r="Z7" s="3">
        <v>0.62</v>
      </c>
      <c r="AA7" s="3">
        <f>SUM(X8)</f>
        <v>-1</v>
      </c>
      <c r="AB7" s="3">
        <f>SUM(X4:X7)</f>
        <v>-2</v>
      </c>
      <c r="AC7" s="3">
        <f>AA7^2/(0.5*0.5*16)</f>
        <v>0.25</v>
      </c>
      <c r="AD7" s="3">
        <f>AB7^2/(0.5*0.5*4)</f>
        <v>4</v>
      </c>
      <c r="AE7" s="3">
        <f t="shared" si="0"/>
        <v>4.25</v>
      </c>
    </row>
    <row r="8" spans="4:38" x14ac:dyDescent="0.3">
      <c r="D8">
        <v>20</v>
      </c>
      <c r="E8" s="2">
        <v>0.14785833073662147</v>
      </c>
      <c r="F8" t="s">
        <v>7</v>
      </c>
      <c r="G8">
        <v>0.30512097014136086</v>
      </c>
      <c r="I8">
        <v>0</v>
      </c>
      <c r="J8">
        <v>0.5</v>
      </c>
      <c r="K8">
        <f>I8-J8</f>
        <v>-0.5</v>
      </c>
      <c r="L8">
        <v>8</v>
      </c>
      <c r="M8" s="2">
        <f>EXP(Table1[[#This Row],[F0]]+(0.1*Table1[[#This Row],[Score]]))/(1+EXP(Table1[[#This Row],[F0]]+(0.1*Table1[[#This Row],[Score]])))</f>
        <v>0.78583498304255861</v>
      </c>
      <c r="N8" s="2">
        <f>Table1[[#This Row],[F1]]*(1-Table1[[#This Row],[F1]])</f>
        <v>0.16829836246906024</v>
      </c>
      <c r="O8" s="10">
        <f>Table1[[#This Row],[y_binary]]-Table1[[#This Row],[F1]]</f>
        <v>-0.78583498304255861</v>
      </c>
      <c r="P8">
        <f>ABS(Table1[[#This Row],[residuals]])</f>
        <v>0.78583498304255861</v>
      </c>
      <c r="Q8">
        <v>0</v>
      </c>
      <c r="R8" s="10">
        <f>Table1[[#This Row],[residuals]]*Table1[[#This Row],[weights]]</f>
        <v>0</v>
      </c>
      <c r="T8" s="10">
        <f>Table1[[#This Row],[F1]]</f>
        <v>0.78583498304255861</v>
      </c>
      <c r="U8" s="10">
        <f>Table1[[#This Row],[y_binary]]-Table1[[#This Row],[F2 Prev]]</f>
        <v>-0.78583498304255861</v>
      </c>
      <c r="V8" s="10"/>
      <c r="W8" s="9" t="s">
        <v>10</v>
      </c>
      <c r="X8" s="2">
        <f>SUMIFS(Table1[residual],Table1[independent feature1 binned],W8)</f>
        <v>-1</v>
      </c>
    </row>
    <row r="9" spans="4:38" x14ac:dyDescent="0.3">
      <c r="D9">
        <v>16</v>
      </c>
      <c r="E9" s="2">
        <v>0.29581154137941723</v>
      </c>
      <c r="F9" t="s">
        <v>7</v>
      </c>
      <c r="G9">
        <v>0.4269021440830818</v>
      </c>
      <c r="I9">
        <v>0</v>
      </c>
      <c r="J9">
        <v>0.5</v>
      </c>
      <c r="K9">
        <f>I9-J9</f>
        <v>-0.5</v>
      </c>
      <c r="L9">
        <v>8</v>
      </c>
      <c r="M9" s="2">
        <f>EXP(Table1[[#This Row],[F0]]+(0.1*Table1[[#This Row],[Score]]))/(1+EXP(Table1[[#This Row],[F0]]+(0.1*Table1[[#This Row],[Score]])))</f>
        <v>0.78583498304255861</v>
      </c>
      <c r="N9" s="2">
        <f>Table1[[#This Row],[F1]]*(1-Table1[[#This Row],[F1]])</f>
        <v>0.16829836246906024</v>
      </c>
      <c r="O9" s="10">
        <f>Table1[[#This Row],[y_binary]]-Table1[[#This Row],[F1]]</f>
        <v>-0.78583498304255861</v>
      </c>
      <c r="P9">
        <f>ABS(Table1[[#This Row],[residuals]])</f>
        <v>0.78583498304255861</v>
      </c>
      <c r="Q9">
        <v>0</v>
      </c>
      <c r="R9" s="10">
        <f>Table1[[#This Row],[residuals]]*Table1[[#This Row],[weights]]</f>
        <v>0</v>
      </c>
      <c r="T9" s="10">
        <f>Table1[[#This Row],[F1]]</f>
        <v>0.78583498304255861</v>
      </c>
      <c r="U9" s="10">
        <f>Table1[[#This Row],[y_binary]]-Table1[[#This Row],[F2 Prev]]</f>
        <v>-0.78583498304255861</v>
      </c>
      <c r="V9" s="10"/>
    </row>
    <row r="10" spans="4:38" x14ac:dyDescent="0.3">
      <c r="D10">
        <v>18</v>
      </c>
      <c r="E10" s="2">
        <v>0.22679623182764896</v>
      </c>
      <c r="F10" t="s">
        <v>7</v>
      </c>
      <c r="G10">
        <v>0.91704612226323889</v>
      </c>
      <c r="H10" t="s">
        <v>8</v>
      </c>
      <c r="I10">
        <v>0</v>
      </c>
      <c r="J10">
        <v>0.5</v>
      </c>
      <c r="K10">
        <f>I10-J10</f>
        <v>-0.5</v>
      </c>
      <c r="L10">
        <v>8</v>
      </c>
      <c r="M10" s="2">
        <f>EXP(Table1[[#This Row],[F0]]+(0.1*Table1[[#This Row],[Score]]))/(1+EXP(Table1[[#This Row],[F0]]+(0.1*Table1[[#This Row],[Score]])))</f>
        <v>0.78583498304255861</v>
      </c>
      <c r="N10" s="2">
        <f>Table1[[#This Row],[F1]]*(1-Table1[[#This Row],[F1]])</f>
        <v>0.16829836246906024</v>
      </c>
      <c r="O10" s="10">
        <f>Table1[[#This Row],[y_binary]]-Table1[[#This Row],[F1]]</f>
        <v>-0.78583498304255861</v>
      </c>
      <c r="P10" s="11">
        <f>ABS(Table1[[#This Row],[residuals]])</f>
        <v>0.78583498304255861</v>
      </c>
      <c r="Q10">
        <v>1.6</v>
      </c>
      <c r="R10" s="10">
        <f>Table1[[#This Row],[residuals]]*Table1[[#This Row],[weights]]</f>
        <v>-1.257335972868094</v>
      </c>
      <c r="S10">
        <v>4.17</v>
      </c>
      <c r="T10" s="10">
        <f>EXP(Table1[[#This Row],[F1]]+(0.1*Table1[[#This Row],[Score2]]))/(1+EXP(Table1[[#This Row],[F1]]+(0.1*Table1[[#This Row],[Score2]])))</f>
        <v>0.76902872725025861</v>
      </c>
      <c r="U10" s="10">
        <f>Table1[[#This Row],[y_binary]]-Table1[[#This Row],[F2 Prev]]</f>
        <v>-0.76902872725025861</v>
      </c>
      <c r="V10" s="10"/>
    </row>
    <row r="11" spans="4:38" x14ac:dyDescent="0.3">
      <c r="D11">
        <v>9</v>
      </c>
      <c r="E11" s="2">
        <v>7.5890346200099934E-2</v>
      </c>
      <c r="F11" s="1" t="s">
        <v>6</v>
      </c>
      <c r="G11">
        <v>0.98040792749334682</v>
      </c>
      <c r="H11" s="1" t="s">
        <v>8</v>
      </c>
      <c r="I11">
        <v>0</v>
      </c>
      <c r="J11">
        <v>0.5</v>
      </c>
      <c r="K11">
        <f>I11-J11</f>
        <v>-0.5</v>
      </c>
      <c r="L11">
        <v>8</v>
      </c>
      <c r="M11" s="2">
        <f>EXP(Table1[[#This Row],[F0]]+(0.1*Table1[[#This Row],[Score]]))/(1+EXP(Table1[[#This Row],[F0]]+(0.1*Table1[[#This Row],[Score]])))</f>
        <v>0.78583498304255861</v>
      </c>
      <c r="N11" s="2">
        <f>Table1[[#This Row],[F1]]*(1-Table1[[#This Row],[F1]])</f>
        <v>0.16829836246906024</v>
      </c>
      <c r="O11" s="10">
        <f>Table1[[#This Row],[y_binary]]-Table1[[#This Row],[F1]]</f>
        <v>-0.78583498304255861</v>
      </c>
      <c r="P11" s="11">
        <f>ABS(Table1[[#This Row],[residuals]])</f>
        <v>0.78583498304255861</v>
      </c>
      <c r="Q11">
        <v>1</v>
      </c>
      <c r="R11" s="10">
        <f>Table1[[#This Row],[residuals]]*Table1[[#This Row],[weights]]</f>
        <v>-0.78583498304255861</v>
      </c>
      <c r="S11">
        <v>4.17</v>
      </c>
      <c r="T11" s="10">
        <f>EXP(Table1[[#This Row],[F1]]+(0.1*Table1[[#This Row],[Score2]]))/(1+EXP(Table1[[#This Row],[F1]]+(0.1*Table1[[#This Row],[Score2]])))</f>
        <v>0.76902872725025861</v>
      </c>
      <c r="U11" s="10">
        <f>Table1[[#This Row],[y_binary]]-Table1[[#This Row],[F2 Prev]]</f>
        <v>-0.76902872725025861</v>
      </c>
      <c r="V11" s="10"/>
    </row>
    <row r="12" spans="4:38" x14ac:dyDescent="0.3">
      <c r="D12">
        <v>15</v>
      </c>
      <c r="E12" s="2">
        <v>0.67462437955175725</v>
      </c>
      <c r="F12" s="1" t="s">
        <v>10</v>
      </c>
      <c r="G12">
        <v>1.5265286313331905E-2</v>
      </c>
      <c r="H12" s="1"/>
      <c r="I12">
        <v>0</v>
      </c>
      <c r="J12">
        <v>0.5</v>
      </c>
      <c r="K12">
        <f>I12-J12</f>
        <v>-0.5</v>
      </c>
      <c r="L12">
        <v>0.33</v>
      </c>
      <c r="M12" s="2">
        <f>EXP(Table1[[#This Row],[F0]]+(0.1*Table1[[#This Row],[Score]]))/(1+EXP(Table1[[#This Row],[F0]]+(0.1*Table1[[#This Row],[Score]])))</f>
        <v>0.6301825421207895</v>
      </c>
      <c r="N12" s="2">
        <f>Table1[[#This Row],[F1]]*(1-Table1[[#This Row],[F1]])</f>
        <v>0.23305250572696887</v>
      </c>
      <c r="O12" s="10">
        <f>Table1[[#This Row],[y_binary]]-Table1[[#This Row],[F1]]</f>
        <v>-0.6301825421207895</v>
      </c>
      <c r="P12">
        <f>ABS(Table1[[#This Row],[residuals]])</f>
        <v>0.6301825421207895</v>
      </c>
      <c r="Q12">
        <v>0</v>
      </c>
      <c r="R12" s="10">
        <f>Table1[[#This Row],[residuals]]*Table1[[#This Row],[weights]]</f>
        <v>0</v>
      </c>
      <c r="T12" s="10">
        <f>Table1[[#This Row],[F1]]</f>
        <v>0.6301825421207895</v>
      </c>
      <c r="U12" s="10">
        <f>Table1[[#This Row],[y_binary]]-Table1[[#This Row],[F2 Prev]]</f>
        <v>-0.6301825421207895</v>
      </c>
      <c r="V12" s="10"/>
    </row>
    <row r="13" spans="4:38" x14ac:dyDescent="0.3">
      <c r="D13">
        <v>2</v>
      </c>
      <c r="E13" s="2">
        <v>0.71449652632547078</v>
      </c>
      <c r="F13" s="1" t="s">
        <v>10</v>
      </c>
      <c r="G13">
        <v>5.1954201763510954E-2</v>
      </c>
      <c r="H13" s="1"/>
      <c r="I13">
        <v>0</v>
      </c>
      <c r="J13">
        <v>0.5</v>
      </c>
      <c r="K13">
        <f>I13-J13</f>
        <v>-0.5</v>
      </c>
      <c r="L13">
        <v>0.33</v>
      </c>
      <c r="M13" s="2">
        <f>EXP(Table1[[#This Row],[F0]]+(0.1*Table1[[#This Row],[Score]]))/(1+EXP(Table1[[#This Row],[F0]]+(0.1*Table1[[#This Row],[Score]])))</f>
        <v>0.6301825421207895</v>
      </c>
      <c r="N13" s="2">
        <f>Table1[[#This Row],[F1]]*(1-Table1[[#This Row],[F1]])</f>
        <v>0.23305250572696887</v>
      </c>
      <c r="O13" s="10">
        <f>Table1[[#This Row],[y_binary]]-Table1[[#This Row],[F1]]</f>
        <v>-0.6301825421207895</v>
      </c>
      <c r="P13">
        <f>ABS(Table1[[#This Row],[residuals]])</f>
        <v>0.6301825421207895</v>
      </c>
      <c r="Q13">
        <v>0</v>
      </c>
      <c r="R13" s="10">
        <f>Table1[[#This Row],[residuals]]*Table1[[#This Row],[weights]]</f>
        <v>0</v>
      </c>
      <c r="T13" s="10">
        <f>Table1[[#This Row],[F1]]</f>
        <v>0.6301825421207895</v>
      </c>
      <c r="U13" s="10">
        <f>Table1[[#This Row],[y_binary]]-Table1[[#This Row],[F2 Prev]]</f>
        <v>-0.6301825421207895</v>
      </c>
      <c r="V13" s="10"/>
    </row>
    <row r="14" spans="4:38" x14ac:dyDescent="0.3">
      <c r="D14">
        <v>5</v>
      </c>
      <c r="E14" s="2">
        <v>0.95729750189870655</v>
      </c>
      <c r="F14" s="1" t="s">
        <v>10</v>
      </c>
      <c r="G14">
        <v>0.18255096296559803</v>
      </c>
      <c r="H14" t="s">
        <v>6</v>
      </c>
      <c r="I14">
        <v>0</v>
      </c>
      <c r="J14">
        <v>0.5</v>
      </c>
      <c r="K14">
        <f>I14-J14</f>
        <v>-0.5</v>
      </c>
      <c r="L14">
        <v>0.33</v>
      </c>
      <c r="M14" s="2">
        <f>EXP(Table1[[#This Row],[F0]]+(0.1*Table1[[#This Row],[Score]]))/(1+EXP(Table1[[#This Row],[F0]]+(0.1*Table1[[#This Row],[Score]])))</f>
        <v>0.6301825421207895</v>
      </c>
      <c r="N14" s="2">
        <f>Table1[[#This Row],[F1]]*(1-Table1[[#This Row],[F1]])</f>
        <v>0.23305250572696887</v>
      </c>
      <c r="O14" s="10">
        <f>Table1[[#This Row],[y_binary]]-Table1[[#This Row],[F1]]</f>
        <v>-0.6301825421207895</v>
      </c>
      <c r="P14" s="11">
        <f>ABS(Table1[[#This Row],[residuals]])</f>
        <v>0.6301825421207895</v>
      </c>
      <c r="Q14">
        <v>1.6</v>
      </c>
      <c r="R14" s="10">
        <f>Table1[[#This Row],[residuals]]*Table1[[#This Row],[weights]]</f>
        <v>-1.0082920673932632</v>
      </c>
      <c r="S14">
        <v>20.440000000000001</v>
      </c>
      <c r="T14" s="10">
        <f>EXP(Table1[[#This Row],[F1]]+(0.1*Table1[[#This Row],[Score2]]))/(1+EXP(Table1[[#This Row],[F1]]+(0.1*Table1[[#This Row],[Score2]])))</f>
        <v>0.93548591649037782</v>
      </c>
      <c r="U14" s="10">
        <f>Table1[[#This Row],[y_binary]]-Table1[[#This Row],[F2 Prev]]</f>
        <v>-0.93548591649037782</v>
      </c>
      <c r="V14" s="10"/>
    </row>
    <row r="15" spans="4:38" x14ac:dyDescent="0.3">
      <c r="D15">
        <v>12</v>
      </c>
      <c r="E15" s="2">
        <v>0.5305803141390727</v>
      </c>
      <c r="F15" s="1" t="s">
        <v>8</v>
      </c>
      <c r="G15">
        <v>0.23019891432028428</v>
      </c>
      <c r="H15" s="1"/>
      <c r="I15">
        <v>0</v>
      </c>
      <c r="J15">
        <v>0.5</v>
      </c>
      <c r="K15">
        <f>I15-J15</f>
        <v>-0.5</v>
      </c>
      <c r="L15">
        <v>0.33</v>
      </c>
      <c r="M15" s="2">
        <f>EXP(Table1[[#This Row],[F0]]+(0.1*Table1[[#This Row],[Score]]))/(1+EXP(Table1[[#This Row],[F0]]+(0.1*Table1[[#This Row],[Score]])))</f>
        <v>0.6301825421207895</v>
      </c>
      <c r="N15" s="2">
        <f>Table1[[#This Row],[F1]]*(1-Table1[[#This Row],[F1]])</f>
        <v>0.23305250572696887</v>
      </c>
      <c r="O15" s="10">
        <f>Table1[[#This Row],[y_binary]]-Table1[[#This Row],[F1]]</f>
        <v>-0.6301825421207895</v>
      </c>
      <c r="P15">
        <f>ABS(Table1[[#This Row],[residuals]])</f>
        <v>0.6301825421207895</v>
      </c>
      <c r="Q15">
        <v>0</v>
      </c>
      <c r="R15" s="10">
        <f>Table1[[#This Row],[residuals]]*Table1[[#This Row],[weights]]</f>
        <v>0</v>
      </c>
      <c r="T15" s="10">
        <f>Table1[[#This Row],[F1]]</f>
        <v>0.6301825421207895</v>
      </c>
      <c r="U15" s="10">
        <f>Table1[[#This Row],[y_binary]]-Table1[[#This Row],[F2 Prev]]</f>
        <v>-0.6301825421207895</v>
      </c>
      <c r="V15" s="10"/>
    </row>
    <row r="16" spans="4:38" x14ac:dyDescent="0.3">
      <c r="D16">
        <v>6</v>
      </c>
      <c r="E16" s="2">
        <v>0.58514824464166604</v>
      </c>
      <c r="F16" t="s">
        <v>9</v>
      </c>
      <c r="G16">
        <v>0.28615816826205576</v>
      </c>
      <c r="H16" t="s">
        <v>7</v>
      </c>
      <c r="I16">
        <v>0</v>
      </c>
      <c r="J16">
        <v>0.5</v>
      </c>
      <c r="K16">
        <f>I16-J16</f>
        <v>-0.5</v>
      </c>
      <c r="L16">
        <v>0.33</v>
      </c>
      <c r="M16" s="2">
        <f>EXP(Table1[[#This Row],[F0]]+(0.1*Table1[[#This Row],[Score]]))/(1+EXP(Table1[[#This Row],[F0]]+(0.1*Table1[[#This Row],[Score]])))</f>
        <v>0.6301825421207895</v>
      </c>
      <c r="N16" s="2">
        <f>Table1[[#This Row],[F1]]*(1-Table1[[#This Row],[F1]])</f>
        <v>0.23305250572696887</v>
      </c>
      <c r="O16" s="10">
        <f>Table1[[#This Row],[y_binary]]-Table1[[#This Row],[F1]]</f>
        <v>-0.6301825421207895</v>
      </c>
      <c r="P16" s="11">
        <f>ABS(Table1[[#This Row],[residuals]])</f>
        <v>0.6301825421207895</v>
      </c>
      <c r="Q16">
        <v>1.6</v>
      </c>
      <c r="R16" s="10">
        <f>Table1[[#This Row],[residuals]]*Table1[[#This Row],[weights]]</f>
        <v>-1.0082920673932632</v>
      </c>
      <c r="S16">
        <v>4.17</v>
      </c>
      <c r="T16" s="10">
        <f>EXP(Table1[[#This Row],[F1]]+(0.1*Table1[[#This Row],[Score2]]))/(1+EXP(Table1[[#This Row],[F1]]+(0.1*Table1[[#This Row],[Score2]])))</f>
        <v>0.74023350302550384</v>
      </c>
      <c r="U16" s="10">
        <f>Table1[[#This Row],[y_binary]]-Table1[[#This Row],[F2 Prev]]</f>
        <v>-0.74023350302550384</v>
      </c>
      <c r="V16" s="10"/>
    </row>
    <row r="17" spans="2:22" x14ac:dyDescent="0.3">
      <c r="D17">
        <v>14</v>
      </c>
      <c r="E17" s="2">
        <v>0.57960623719204762</v>
      </c>
      <c r="F17" t="s">
        <v>9</v>
      </c>
      <c r="G17">
        <v>0.43691077365255915</v>
      </c>
      <c r="I17">
        <v>1</v>
      </c>
      <c r="J17">
        <v>0.5</v>
      </c>
      <c r="K17">
        <f>I17-J17</f>
        <v>0.5</v>
      </c>
      <c r="L17">
        <v>0.33</v>
      </c>
      <c r="M17" s="2">
        <f>EXP(Table1[[#This Row],[F0]]+(0.1*Table1[[#This Row],[Score]]))/(1+EXP(Table1[[#This Row],[F0]]+(0.1*Table1[[#This Row],[Score]])))</f>
        <v>0.6301825421207895</v>
      </c>
      <c r="N17" s="2">
        <f>Table1[[#This Row],[F1]]*(1-Table1[[#This Row],[F1]])</f>
        <v>0.23305250572696887</v>
      </c>
      <c r="O17" s="10">
        <f>Table1[[#This Row],[y_binary]]-Table1[[#This Row],[F1]]</f>
        <v>0.3698174578792105</v>
      </c>
      <c r="P17">
        <f>ABS(Table1[[#This Row],[residuals]])</f>
        <v>0.3698174578792105</v>
      </c>
      <c r="Q17">
        <v>0</v>
      </c>
      <c r="R17" s="10">
        <f>Table1[[#This Row],[residuals]]*Table1[[#This Row],[weights]]</f>
        <v>0</v>
      </c>
      <c r="T17" s="10">
        <f>Table1[[#This Row],[F1]]</f>
        <v>0.6301825421207895</v>
      </c>
      <c r="U17" s="10">
        <f>Table1[[#This Row],[y_binary]]-Table1[[#This Row],[F2 Prev]]</f>
        <v>0.3698174578792105</v>
      </c>
      <c r="V17" s="10"/>
    </row>
    <row r="18" spans="2:22" x14ac:dyDescent="0.3">
      <c r="D18">
        <v>7</v>
      </c>
      <c r="E18" s="2">
        <v>0.59719931424334982</v>
      </c>
      <c r="F18" t="s">
        <v>9</v>
      </c>
      <c r="G18">
        <v>0.54251230192420452</v>
      </c>
      <c r="I18">
        <v>1</v>
      </c>
      <c r="J18">
        <v>0.5</v>
      </c>
      <c r="K18">
        <f>I18-J18</f>
        <v>0.5</v>
      </c>
      <c r="L18">
        <v>0.33</v>
      </c>
      <c r="M18" s="2">
        <f>EXP(Table1[[#This Row],[F0]]+(0.1*Table1[[#This Row],[Score]]))/(1+EXP(Table1[[#This Row],[F0]]+(0.1*Table1[[#This Row],[Score]])))</f>
        <v>0.6301825421207895</v>
      </c>
      <c r="N18" s="2">
        <f>Table1[[#This Row],[F1]]*(1-Table1[[#This Row],[F1]])</f>
        <v>0.23305250572696887</v>
      </c>
      <c r="O18" s="10">
        <f>Table1[[#This Row],[y_binary]]-Table1[[#This Row],[F1]]</f>
        <v>0.3698174578792105</v>
      </c>
      <c r="P18">
        <f>ABS(Table1[[#This Row],[residuals]])</f>
        <v>0.3698174578792105</v>
      </c>
      <c r="Q18">
        <v>0</v>
      </c>
      <c r="R18" s="10">
        <f>Table1[[#This Row],[residuals]]*Table1[[#This Row],[weights]]</f>
        <v>0</v>
      </c>
      <c r="T18" s="10">
        <f>Table1[[#This Row],[F1]]</f>
        <v>0.6301825421207895</v>
      </c>
      <c r="U18" s="10">
        <f>Table1[[#This Row],[y_binary]]-Table1[[#This Row],[F2 Prev]]</f>
        <v>0.3698174578792105</v>
      </c>
      <c r="V18" s="10"/>
    </row>
    <row r="19" spans="2:22" x14ac:dyDescent="0.3">
      <c r="D19">
        <v>10</v>
      </c>
      <c r="E19" s="2">
        <v>0.71151697847011375</v>
      </c>
      <c r="F19" s="1" t="s">
        <v>10</v>
      </c>
      <c r="G19">
        <v>0.58697595437280947</v>
      </c>
      <c r="H19" t="s">
        <v>7</v>
      </c>
      <c r="I19">
        <v>1</v>
      </c>
      <c r="J19">
        <v>0.5</v>
      </c>
      <c r="K19">
        <f>I19-J19</f>
        <v>0.5</v>
      </c>
      <c r="L19">
        <v>0.33</v>
      </c>
      <c r="M19" s="2">
        <f>EXP(Table1[[#This Row],[F0]]+(0.1*Table1[[#This Row],[Score]]))/(1+EXP(Table1[[#This Row],[F0]]+(0.1*Table1[[#This Row],[Score]])))</f>
        <v>0.6301825421207895</v>
      </c>
      <c r="N19" s="2">
        <f>Table1[[#This Row],[F1]]*(1-Table1[[#This Row],[F1]])</f>
        <v>0.23305250572696887</v>
      </c>
      <c r="O19" s="10">
        <f>Table1[[#This Row],[y_binary]]-Table1[[#This Row],[F1]]</f>
        <v>0.3698174578792105</v>
      </c>
      <c r="P19" s="11">
        <f>ABS(Table1[[#This Row],[residuals]])</f>
        <v>0.3698174578792105</v>
      </c>
      <c r="Q19">
        <v>1.6</v>
      </c>
      <c r="R19" s="10">
        <f>Table1[[#This Row],[residuals]]*Table1[[#This Row],[weights]]</f>
        <v>0.59170793260673682</v>
      </c>
      <c r="S19">
        <v>4.17</v>
      </c>
      <c r="T19" s="10">
        <f>EXP(Table1[[#This Row],[F1]]+(0.1*Table1[[#This Row],[Score2]]))/(1+EXP(Table1[[#This Row],[F1]]+(0.1*Table1[[#This Row],[Score2]])))</f>
        <v>0.74023350302550384</v>
      </c>
      <c r="U19" s="10">
        <f>Table1[[#This Row],[y_binary]]-Table1[[#This Row],[F2 Prev]]</f>
        <v>0.25976649697449616</v>
      </c>
      <c r="V19" s="10"/>
    </row>
    <row r="20" spans="2:22" x14ac:dyDescent="0.3">
      <c r="D20">
        <v>4</v>
      </c>
      <c r="E20" s="2">
        <v>0.55340332222864552</v>
      </c>
      <c r="F20" s="1" t="s">
        <v>8</v>
      </c>
      <c r="G20">
        <v>0.74929938802565599</v>
      </c>
      <c r="H20" t="s">
        <v>7</v>
      </c>
      <c r="I20">
        <v>1</v>
      </c>
      <c r="J20">
        <v>0.5</v>
      </c>
      <c r="K20">
        <f>I20-J20</f>
        <v>0.5</v>
      </c>
      <c r="L20">
        <v>0.33</v>
      </c>
      <c r="M20" s="2">
        <f>EXP(Table1[[#This Row],[F0]]+(0.1*Table1[[#This Row],[Score]]))/(1+EXP(Table1[[#This Row],[F0]]+(0.1*Table1[[#This Row],[Score]])))</f>
        <v>0.6301825421207895</v>
      </c>
      <c r="N20" s="2">
        <f>Table1[[#This Row],[F1]]*(1-Table1[[#This Row],[F1]])</f>
        <v>0.23305250572696887</v>
      </c>
      <c r="O20" s="10">
        <f>Table1[[#This Row],[y_binary]]-Table1[[#This Row],[F1]]</f>
        <v>0.3698174578792105</v>
      </c>
      <c r="P20" s="11">
        <f>ABS(Table1[[#This Row],[residuals]])</f>
        <v>0.3698174578792105</v>
      </c>
      <c r="Q20">
        <v>1.6</v>
      </c>
      <c r="R20" s="10">
        <f>Table1[[#This Row],[residuals]]*Table1[[#This Row],[weights]]</f>
        <v>0.59170793260673682</v>
      </c>
      <c r="S20">
        <v>4.17</v>
      </c>
      <c r="T20" s="10">
        <f>EXP(Table1[[#This Row],[F1]]+(0.1*Table1[[#This Row],[Score2]]))/(1+EXP(Table1[[#This Row],[F1]]+(0.1*Table1[[#This Row],[Score2]])))</f>
        <v>0.74023350302550384</v>
      </c>
      <c r="U20" s="10">
        <f>Table1[[#This Row],[y_binary]]-Table1[[#This Row],[F2 Prev]]</f>
        <v>0.25976649697449616</v>
      </c>
      <c r="V20" s="10"/>
    </row>
    <row r="21" spans="2:22" x14ac:dyDescent="0.3">
      <c r="D21">
        <v>3</v>
      </c>
      <c r="E21" s="2">
        <v>0.55458408393389858</v>
      </c>
      <c r="F21" s="1" t="s">
        <v>8</v>
      </c>
      <c r="G21">
        <v>0.86368849085153132</v>
      </c>
      <c r="H21" s="1"/>
      <c r="I21">
        <v>1</v>
      </c>
      <c r="J21">
        <v>0.5</v>
      </c>
      <c r="K21">
        <f>I21-J21</f>
        <v>0.5</v>
      </c>
      <c r="L21">
        <v>0.33</v>
      </c>
      <c r="M21" s="2">
        <f>EXP(Table1[[#This Row],[F0]]+(0.1*Table1[[#This Row],[Score]]))/(1+EXP(Table1[[#This Row],[F0]]+(0.1*Table1[[#This Row],[Score]])))</f>
        <v>0.6301825421207895</v>
      </c>
      <c r="N21" s="2">
        <f>Table1[[#This Row],[F1]]*(1-Table1[[#This Row],[F1]])</f>
        <v>0.23305250572696887</v>
      </c>
      <c r="O21" s="10">
        <f>Table1[[#This Row],[y_binary]]-Table1[[#This Row],[F1]]</f>
        <v>0.3698174578792105</v>
      </c>
      <c r="P21">
        <f>ABS(Table1[[#This Row],[residuals]])</f>
        <v>0.3698174578792105</v>
      </c>
      <c r="Q21">
        <v>0</v>
      </c>
      <c r="R21" s="10">
        <f>Table1[[#This Row],[residuals]]*Table1[[#This Row],[weights]]</f>
        <v>0</v>
      </c>
      <c r="T21" s="10">
        <f>Table1[[#This Row],[F1]]</f>
        <v>0.6301825421207895</v>
      </c>
      <c r="U21" s="10">
        <f>Table1[[#This Row],[y_binary]]-Table1[[#This Row],[F2 Prev]]</f>
        <v>0.3698174578792105</v>
      </c>
      <c r="V21" s="10"/>
    </row>
    <row r="22" spans="2:22" x14ac:dyDescent="0.3">
      <c r="D22">
        <v>8</v>
      </c>
      <c r="E22" s="2">
        <v>0.62418334572525391</v>
      </c>
      <c r="F22" t="s">
        <v>9</v>
      </c>
      <c r="G22">
        <v>0.86808051866207658</v>
      </c>
      <c r="H22" t="s">
        <v>8</v>
      </c>
      <c r="I22">
        <v>1</v>
      </c>
      <c r="J22">
        <v>0.5</v>
      </c>
      <c r="K22">
        <f>I22-J22</f>
        <v>0.5</v>
      </c>
      <c r="L22">
        <v>0.33</v>
      </c>
      <c r="M22" s="2">
        <f>EXP(Table1[[#This Row],[F0]]+(0.1*Table1[[#This Row],[Score]]))/(1+EXP(Table1[[#This Row],[F0]]+(0.1*Table1[[#This Row],[Score]])))</f>
        <v>0.6301825421207895</v>
      </c>
      <c r="N22" s="2">
        <f>Table1[[#This Row],[F1]]*(1-Table1[[#This Row],[F1]])</f>
        <v>0.23305250572696887</v>
      </c>
      <c r="O22" s="10">
        <f>Table1[[#This Row],[y_binary]]-Table1[[#This Row],[F1]]</f>
        <v>0.3698174578792105</v>
      </c>
      <c r="P22" s="11">
        <f>ABS(Table1[[#This Row],[residuals]])</f>
        <v>0.3698174578792105</v>
      </c>
      <c r="Q22">
        <v>1.6</v>
      </c>
      <c r="R22" s="10">
        <f>Table1[[#This Row],[residuals]]*Table1[[#This Row],[weights]]</f>
        <v>0.59170793260673682</v>
      </c>
      <c r="S22">
        <v>4.17</v>
      </c>
      <c r="T22" s="10">
        <f>EXP(Table1[[#This Row],[F1]]+(0.1*Table1[[#This Row],[Score2]]))/(1+EXP(Table1[[#This Row],[F1]]+(0.1*Table1[[#This Row],[Score2]])))</f>
        <v>0.74023350302550384</v>
      </c>
      <c r="U22" s="10">
        <f>Table1[[#This Row],[y_binary]]-Table1[[#This Row],[F2 Prev]]</f>
        <v>0.25976649697449616</v>
      </c>
      <c r="V22" s="10"/>
    </row>
    <row r="23" spans="2:22" x14ac:dyDescent="0.3">
      <c r="D23">
        <v>11</v>
      </c>
      <c r="E23" s="2">
        <v>0.55803039465843118</v>
      </c>
      <c r="F23" s="1" t="s">
        <v>8</v>
      </c>
      <c r="G23">
        <v>0.91214521246343139</v>
      </c>
      <c r="H23" t="s">
        <v>8</v>
      </c>
      <c r="I23">
        <v>1</v>
      </c>
      <c r="J23">
        <v>0.5</v>
      </c>
      <c r="K23">
        <f>I23-J23</f>
        <v>0.5</v>
      </c>
      <c r="L23">
        <v>0.33</v>
      </c>
      <c r="M23" s="2">
        <f>EXP(Table1[[#This Row],[F0]]+(0.1*Table1[[#This Row],[Score]]))/(1+EXP(Table1[[#This Row],[F0]]+(0.1*Table1[[#This Row],[Score]])))</f>
        <v>0.6301825421207895</v>
      </c>
      <c r="N23" s="2">
        <f>Table1[[#This Row],[F1]]*(1-Table1[[#This Row],[F1]])</f>
        <v>0.23305250572696887</v>
      </c>
      <c r="O23" s="10">
        <f>Table1[[#This Row],[y_binary]]-Table1[[#This Row],[F1]]</f>
        <v>0.3698174578792105</v>
      </c>
      <c r="P23" s="11">
        <f>ABS(Table1[[#This Row],[residuals]])</f>
        <v>0.3698174578792105</v>
      </c>
      <c r="Q23">
        <v>1.6</v>
      </c>
      <c r="R23" s="10">
        <f>Table1[[#This Row],[residuals]]*Table1[[#This Row],[weights]]</f>
        <v>0.59170793260673682</v>
      </c>
      <c r="S23">
        <v>4.17</v>
      </c>
      <c r="T23" s="10">
        <f>EXP(Table1[[#This Row],[F1]]+(0.1*Table1[[#This Row],[Score2]]))/(1+EXP(Table1[[#This Row],[F1]]+(0.1*Table1[[#This Row],[Score2]])))</f>
        <v>0.74023350302550384</v>
      </c>
      <c r="U23" s="10">
        <f>Table1[[#This Row],[y_binary]]-Table1[[#This Row],[F2 Prev]]</f>
        <v>0.25976649697449616</v>
      </c>
      <c r="V23" s="10"/>
    </row>
    <row r="27" spans="2:22" x14ac:dyDescent="0.3">
      <c r="E27" s="7" t="s">
        <v>14</v>
      </c>
      <c r="F27" s="7"/>
      <c r="G27" s="7"/>
      <c r="H27" s="7"/>
      <c r="I27" s="7"/>
      <c r="J27" s="7"/>
    </row>
    <row r="28" spans="2:22" x14ac:dyDescent="0.3">
      <c r="B28" t="s">
        <v>12</v>
      </c>
      <c r="C28" t="s">
        <v>33</v>
      </c>
      <c r="E28" s="5" t="s">
        <v>20</v>
      </c>
      <c r="F28" s="6" t="s">
        <v>15</v>
      </c>
      <c r="G28" s="6" t="s">
        <v>16</v>
      </c>
      <c r="H28" s="6" t="s">
        <v>17</v>
      </c>
      <c r="I28" s="6" t="s">
        <v>18</v>
      </c>
      <c r="J28" s="6" t="s">
        <v>19</v>
      </c>
    </row>
    <row r="29" spans="2:22" x14ac:dyDescent="0.3">
      <c r="B29" s="8" t="s">
        <v>6</v>
      </c>
      <c r="C29">
        <f>SUMIFS(Table1[residuals2],Table1[independent feature2 binned],B29)</f>
        <v>-3.837298006346475</v>
      </c>
      <c r="E29" s="4" t="s">
        <v>6</v>
      </c>
      <c r="F29" s="4">
        <f>SUM(C29)</f>
        <v>-3.837298006346475</v>
      </c>
      <c r="G29" s="4">
        <f>SUM(C30:C31)</f>
        <v>-1.4704662759195275</v>
      </c>
      <c r="H29" s="4">
        <f>F29^2/SUM($N$6:$N$8,$N$10)</f>
        <v>21.873142099373709</v>
      </c>
      <c r="I29" s="4">
        <f>G29^2/SUM(P11:P12,P17:P18,P20:P23)</f>
        <v>0.59486033168076835</v>
      </c>
      <c r="J29" s="4">
        <f>H29+I29</f>
        <v>22.468002431054476</v>
      </c>
    </row>
    <row r="30" spans="2:22" x14ac:dyDescent="0.3">
      <c r="B30" s="8" t="s">
        <v>7</v>
      </c>
      <c r="C30">
        <f>SUMIFS(Table1[residuals2],Table1[independent feature2 binned],B30)</f>
        <v>-0.61071118522234824</v>
      </c>
      <c r="E30" s="12" t="s">
        <v>7</v>
      </c>
      <c r="F30" s="12">
        <f>SUM(C29:C30)</f>
        <v>-4.4480091915688229</v>
      </c>
      <c r="G30" s="12">
        <f>SUM(C31)</f>
        <v>-0.85975509069717926</v>
      </c>
      <c r="H30" s="12">
        <f>F30^2/SUM(P6:P8,P10,P11:P12,P17:P18)</f>
        <v>3.7336882892579362</v>
      </c>
      <c r="I30" s="12">
        <f>G30^2/SUM(P20:P23)</f>
        <v>0.49969167235822121</v>
      </c>
      <c r="J30" s="12">
        <f t="shared" ref="J30" si="1">H30+I30</f>
        <v>4.2333799616161576</v>
      </c>
    </row>
    <row r="31" spans="2:22" x14ac:dyDescent="0.3">
      <c r="B31" s="9" t="s">
        <v>8</v>
      </c>
      <c r="C31">
        <f>SUMIFS(Table1[residuals2],Table1[independent feature2 binned],B31)</f>
        <v>-0.85975509069717926</v>
      </c>
    </row>
  </sheetData>
  <mergeCells count="2">
    <mergeCell ref="Z2:AE2"/>
    <mergeCell ref="E27:J27"/>
  </mergeCells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18D-D6D3-4B93-96F1-1B57DCD7C010}">
  <dimension ref="B1:L23"/>
  <sheetViews>
    <sheetView tabSelected="1" workbookViewId="0">
      <selection activeCell="C4" sqref="C4"/>
    </sheetView>
  </sheetViews>
  <sheetFormatPr defaultRowHeight="14.4" x14ac:dyDescent="0.3"/>
  <cols>
    <col min="2" max="2" width="23" bestFit="1" customWidth="1"/>
  </cols>
  <sheetData>
    <row r="1" spans="2:12" ht="72" x14ac:dyDescent="0.3">
      <c r="B1" s="19" t="s">
        <v>46</v>
      </c>
      <c r="D1" t="s">
        <v>45</v>
      </c>
      <c r="E1" t="s">
        <v>45</v>
      </c>
      <c r="J1" s="13" t="s">
        <v>41</v>
      </c>
      <c r="K1" s="13"/>
      <c r="L1" s="13"/>
    </row>
    <row r="2" spans="2:12" x14ac:dyDescent="0.3">
      <c r="D2" s="14" t="s">
        <v>22</v>
      </c>
      <c r="E2" s="14" t="s">
        <v>34</v>
      </c>
      <c r="F2" s="14" t="s">
        <v>38</v>
      </c>
      <c r="G2" s="14" t="s">
        <v>39</v>
      </c>
      <c r="H2" s="14" t="s">
        <v>40</v>
      </c>
      <c r="J2" s="18" t="s">
        <v>42</v>
      </c>
      <c r="K2" s="18" t="s">
        <v>43</v>
      </c>
    </row>
    <row r="3" spans="2:12" x14ac:dyDescent="0.3">
      <c r="D3" s="15">
        <v>1</v>
      </c>
      <c r="E3" s="15">
        <v>1</v>
      </c>
      <c r="F3" s="14">
        <v>0</v>
      </c>
      <c r="G3" s="14">
        <v>0</v>
      </c>
      <c r="H3" s="14">
        <v>1</v>
      </c>
      <c r="J3" s="18">
        <v>1</v>
      </c>
      <c r="K3" s="18">
        <v>1</v>
      </c>
    </row>
    <row r="4" spans="2:12" x14ac:dyDescent="0.3">
      <c r="D4" s="14">
        <v>0</v>
      </c>
      <c r="E4" s="14">
        <v>0</v>
      </c>
      <c r="F4" s="14">
        <v>1</v>
      </c>
      <c r="G4" s="14">
        <v>1</v>
      </c>
      <c r="H4" s="14">
        <v>1</v>
      </c>
      <c r="J4" s="18">
        <v>4</v>
      </c>
      <c r="K4" s="18">
        <v>4</v>
      </c>
    </row>
    <row r="5" spans="2:12" x14ac:dyDescent="0.3">
      <c r="D5" s="15">
        <v>1</v>
      </c>
      <c r="E5" s="15">
        <v>2</v>
      </c>
      <c r="F5" s="14">
        <v>0</v>
      </c>
      <c r="G5" s="14">
        <v>0</v>
      </c>
      <c r="H5" s="14">
        <v>2</v>
      </c>
      <c r="J5" s="18">
        <v>1</v>
      </c>
      <c r="K5" s="18">
        <v>2</v>
      </c>
    </row>
    <row r="6" spans="2:12" x14ac:dyDescent="0.3">
      <c r="D6" s="14">
        <v>0</v>
      </c>
      <c r="E6" s="14">
        <v>0</v>
      </c>
      <c r="F6" s="14">
        <v>2</v>
      </c>
      <c r="G6" s="14">
        <v>3</v>
      </c>
      <c r="H6" s="14">
        <v>1</v>
      </c>
      <c r="J6" s="18">
        <v>6</v>
      </c>
      <c r="K6" s="18">
        <v>5</v>
      </c>
    </row>
    <row r="7" spans="2:12" x14ac:dyDescent="0.3">
      <c r="D7" s="15">
        <v>2</v>
      </c>
      <c r="E7" s="15">
        <v>1</v>
      </c>
      <c r="F7" s="14">
        <v>0</v>
      </c>
      <c r="G7" s="14">
        <v>0</v>
      </c>
      <c r="H7" s="14">
        <v>3</v>
      </c>
      <c r="J7" s="18">
        <v>2</v>
      </c>
      <c r="K7" s="18">
        <v>1</v>
      </c>
    </row>
    <row r="8" spans="2:12" x14ac:dyDescent="0.3">
      <c r="D8" s="15">
        <v>3</v>
      </c>
      <c r="E8" s="15">
        <v>3</v>
      </c>
      <c r="F8" s="14">
        <v>0</v>
      </c>
      <c r="G8" s="14">
        <v>0</v>
      </c>
      <c r="H8" s="14">
        <v>1</v>
      </c>
      <c r="J8" s="18">
        <v>3</v>
      </c>
      <c r="K8" s="18">
        <v>3</v>
      </c>
    </row>
    <row r="9" spans="2:12" x14ac:dyDescent="0.3">
      <c r="D9" s="14">
        <v>0</v>
      </c>
      <c r="E9" s="14">
        <v>0</v>
      </c>
      <c r="F9" s="14">
        <v>3</v>
      </c>
      <c r="G9" s="14">
        <v>0</v>
      </c>
      <c r="H9" s="14">
        <v>2</v>
      </c>
      <c r="J9" s="18">
        <v>0</v>
      </c>
      <c r="K9" s="18">
        <v>6</v>
      </c>
    </row>
    <row r="10" spans="2:12" x14ac:dyDescent="0.3">
      <c r="D10" s="15">
        <v>1</v>
      </c>
      <c r="E10" s="15">
        <v>2</v>
      </c>
      <c r="F10" s="14">
        <v>3</v>
      </c>
      <c r="G10" s="14">
        <v>4</v>
      </c>
      <c r="H10" s="14">
        <v>3</v>
      </c>
      <c r="J10" s="18">
        <v>7</v>
      </c>
      <c r="K10" s="18">
        <v>8</v>
      </c>
    </row>
    <row r="11" spans="2:12" x14ac:dyDescent="0.3">
      <c r="D11" s="14">
        <v>1</v>
      </c>
      <c r="E11" s="14">
        <v>0</v>
      </c>
      <c r="F11" s="14">
        <v>1</v>
      </c>
      <c r="G11" s="14">
        <v>0</v>
      </c>
      <c r="H11" s="14">
        <v>0</v>
      </c>
      <c r="J11" s="18">
        <v>1</v>
      </c>
      <c r="K11" s="18">
        <v>4</v>
      </c>
    </row>
    <row r="12" spans="2:12" x14ac:dyDescent="0.3">
      <c r="D12" s="15">
        <v>2</v>
      </c>
      <c r="E12" s="15">
        <v>3</v>
      </c>
      <c r="F12" s="14">
        <v>0</v>
      </c>
      <c r="G12" s="14">
        <v>0</v>
      </c>
      <c r="H12" s="14">
        <v>2</v>
      </c>
      <c r="J12" s="18">
        <v>2</v>
      </c>
      <c r="K12" s="18">
        <v>3</v>
      </c>
    </row>
    <row r="15" spans="2:12" x14ac:dyDescent="0.3">
      <c r="D15" s="16"/>
      <c r="E15" s="16" t="s">
        <v>22</v>
      </c>
      <c r="F15" s="16" t="s">
        <v>34</v>
      </c>
      <c r="G15" s="16" t="s">
        <v>38</v>
      </c>
      <c r="H15" s="16" t="s">
        <v>39</v>
      </c>
      <c r="I15" s="16" t="s">
        <v>40</v>
      </c>
    </row>
    <row r="16" spans="2:12" x14ac:dyDescent="0.3">
      <c r="D16" s="16" t="s">
        <v>22</v>
      </c>
      <c r="E16" s="16"/>
      <c r="F16" s="17">
        <v>6</v>
      </c>
      <c r="G16" s="17">
        <v>2</v>
      </c>
      <c r="H16" s="16">
        <v>1</v>
      </c>
      <c r="I16" s="16">
        <v>6</v>
      </c>
    </row>
    <row r="17" spans="4:9" x14ac:dyDescent="0.3">
      <c r="D17" s="16" t="s">
        <v>34</v>
      </c>
      <c r="E17" s="16">
        <v>6</v>
      </c>
      <c r="F17" s="16"/>
      <c r="G17" s="16">
        <v>1</v>
      </c>
      <c r="H17" s="16">
        <v>1</v>
      </c>
      <c r="I17" s="16">
        <v>6</v>
      </c>
    </row>
    <row r="18" spans="4:9" x14ac:dyDescent="0.3">
      <c r="D18" s="16" t="s">
        <v>38</v>
      </c>
      <c r="E18" s="16">
        <v>2</v>
      </c>
      <c r="F18" s="16">
        <v>1</v>
      </c>
      <c r="G18" s="16"/>
      <c r="H18" s="16">
        <v>3</v>
      </c>
      <c r="I18" s="16">
        <v>4</v>
      </c>
    </row>
    <row r="19" spans="4:9" x14ac:dyDescent="0.3">
      <c r="D19" s="16" t="s">
        <v>39</v>
      </c>
      <c r="E19" s="16">
        <v>1</v>
      </c>
      <c r="F19" s="16">
        <v>1</v>
      </c>
      <c r="G19" s="16">
        <v>3</v>
      </c>
      <c r="H19" s="16"/>
      <c r="I19" s="16">
        <v>3</v>
      </c>
    </row>
    <row r="20" spans="4:9" x14ac:dyDescent="0.3">
      <c r="D20" s="16" t="s">
        <v>40</v>
      </c>
      <c r="E20" s="16">
        <v>6</v>
      </c>
      <c r="F20" s="16">
        <v>6</v>
      </c>
      <c r="G20" s="16">
        <v>4</v>
      </c>
      <c r="H20" s="16">
        <v>3</v>
      </c>
      <c r="I20" s="16"/>
    </row>
    <row r="21" spans="4:9" x14ac:dyDescent="0.3">
      <c r="D21" s="16"/>
      <c r="E21" s="16">
        <f>SUM(E16:E20)</f>
        <v>15</v>
      </c>
      <c r="F21" s="16">
        <f t="shared" ref="F21:I21" si="0">SUM(F16:F20)</f>
        <v>14</v>
      </c>
      <c r="G21" s="16">
        <f t="shared" si="0"/>
        <v>10</v>
      </c>
      <c r="H21" s="16">
        <f t="shared" si="0"/>
        <v>8</v>
      </c>
      <c r="I21" s="16">
        <f t="shared" si="0"/>
        <v>19</v>
      </c>
    </row>
    <row r="23" spans="4:9" x14ac:dyDescent="0.3">
      <c r="D23" t="s">
        <v>44</v>
      </c>
      <c r="E23" t="s">
        <v>39</v>
      </c>
      <c r="F23" t="s">
        <v>38</v>
      </c>
      <c r="G23" t="s">
        <v>34</v>
      </c>
      <c r="H23" t="s">
        <v>22</v>
      </c>
      <c r="I23" t="s">
        <v>40</v>
      </c>
    </row>
  </sheetData>
  <mergeCells count="1">
    <mergeCell ref="J1:L1"/>
  </mergeCells>
  <phoneticPr fontId="3" type="noConversion"/>
  <conditionalFormatting sqref="E16:I2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 GBM Interpretation</vt:lpstr>
      <vt:lpstr>Exclusive Feature Bundling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vamsikrishna.sahini@outlook.com</dc:creator>
  <cp:lastModifiedBy>vamsikrishna.sahini@outlook.com</cp:lastModifiedBy>
  <dcterms:created xsi:type="dcterms:W3CDTF">2025-02-15T12:27:28Z</dcterms:created>
  <dcterms:modified xsi:type="dcterms:W3CDTF">2025-02-17T05:58:51Z</dcterms:modified>
</cp:coreProperties>
</file>