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Modeling\"/>
    </mc:Choice>
  </mc:AlternateContent>
  <xr:revisionPtr revIDLastSave="0" documentId="13_ncr:1_{921EE482-FFEB-4094-8042-C04965963C8E}" xr6:coauthVersionLast="47" xr6:coauthVersionMax="47" xr10:uidLastSave="{00000000-0000-0000-0000-000000000000}"/>
  <bookViews>
    <workbookView xWindow="-108" yWindow="-108" windowWidth="23256" windowHeight="12456" activeTab="1" xr2:uid="{1215E660-B873-4AC8-BE1E-1285CEB3F701}"/>
  </bookViews>
  <sheets>
    <sheet name="XGBoost Tree Regressor " sheetId="1" r:id="rId1"/>
    <sheet name="XGBoost Classifier" sheetId="2" r:id="rId2"/>
  </sheets>
  <definedNames>
    <definedName name="_xlnm._FilterDatabase" localSheetId="1" hidden="1">'XGBoost Classifier'!$C$2:$J$51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2" l="1"/>
  <c r="S14" i="2"/>
  <c r="S9" i="2"/>
  <c r="H17" i="1"/>
  <c r="H16" i="1"/>
  <c r="F17" i="1"/>
  <c r="F16" i="1"/>
  <c r="M36" i="2"/>
  <c r="M38" i="2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L37" i="2"/>
  <c r="M37" i="2" s="1"/>
  <c r="L38" i="2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3" i="2"/>
  <c r="M3" i="2" s="1"/>
  <c r="N30" i="2"/>
  <c r="N31" i="2"/>
  <c r="N32" i="2"/>
  <c r="N33" i="2"/>
  <c r="N34" i="2"/>
  <c r="N35" i="2"/>
  <c r="N36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9" i="2"/>
  <c r="D14" i="1"/>
  <c r="E8" i="1" s="1"/>
  <c r="F8" i="1" s="1"/>
  <c r="S4" i="2" l="1"/>
  <c r="S6" i="2" s="1"/>
  <c r="S3" i="2"/>
  <c r="S15" i="2"/>
  <c r="S16" i="2" s="1"/>
  <c r="E7" i="1"/>
  <c r="F7" i="1" s="1"/>
  <c r="E10" i="1"/>
  <c r="F10" i="1" s="1"/>
  <c r="E5" i="1"/>
  <c r="F5" i="1" s="1"/>
  <c r="E4" i="1"/>
  <c r="F4" i="1" s="1"/>
  <c r="E13" i="1"/>
  <c r="F13" i="1" s="1"/>
  <c r="E12" i="1"/>
  <c r="F12" i="1" s="1"/>
  <c r="E11" i="1"/>
  <c r="F11" i="1" s="1"/>
  <c r="E9" i="1"/>
  <c r="F9" i="1" s="1"/>
  <c r="E6" i="1"/>
  <c r="F6" i="1" s="1"/>
  <c r="S10" i="2"/>
  <c r="S11" i="2" s="1"/>
  <c r="M10" i="2"/>
  <c r="F14" i="1" l="1"/>
  <c r="D16" i="1" s="1"/>
  <c r="F19" i="1" s="1"/>
  <c r="S18" i="2"/>
  <c r="H19" i="1" l="1"/>
</calcChain>
</file>

<file path=xl/sharedStrings.xml><?xml version="1.0" encoding="utf-8"?>
<sst xmlns="http://schemas.openxmlformats.org/spreadsheetml/2006/main" count="321" uniqueCount="44">
  <si>
    <t>Feature</t>
  </si>
  <si>
    <t>Target</t>
  </si>
  <si>
    <t>Residuals</t>
  </si>
  <si>
    <t>For 4 as split</t>
  </si>
  <si>
    <t>For Split at 6</t>
  </si>
  <si>
    <t>buying</t>
  </si>
  <si>
    <t>maintenance</t>
  </si>
  <si>
    <t>doors</t>
  </si>
  <si>
    <t>persons</t>
  </si>
  <si>
    <t>luggage_boot</t>
  </si>
  <si>
    <t>safety</t>
  </si>
  <si>
    <t>decision</t>
  </si>
  <si>
    <t>med</t>
  </si>
  <si>
    <t>low</t>
  </si>
  <si>
    <t>big</t>
  </si>
  <si>
    <t>vhigh</t>
  </si>
  <si>
    <t>more</t>
  </si>
  <si>
    <t>high</t>
  </si>
  <si>
    <t>5more</t>
  </si>
  <si>
    <t>small</t>
  </si>
  <si>
    <t>Sum of Residuals Squared</t>
  </si>
  <si>
    <t>Similarity Score at Node</t>
  </si>
  <si>
    <t>Split &lt;4</t>
  </si>
  <si>
    <t>Split &gt;4</t>
  </si>
  <si>
    <t xml:space="preserve">Gain = </t>
  </si>
  <si>
    <t>Split &lt;6</t>
  </si>
  <si>
    <t>Split &gt;6</t>
  </si>
  <si>
    <t>initial probability</t>
  </si>
  <si>
    <t>residuals r1</t>
  </si>
  <si>
    <t>Sum of residuals squared</t>
  </si>
  <si>
    <t>group buying</t>
  </si>
  <si>
    <t>group1</t>
  </si>
  <si>
    <t>group2</t>
  </si>
  <si>
    <t>P0*P1</t>
  </si>
  <si>
    <t>p0</t>
  </si>
  <si>
    <t>similarity score</t>
  </si>
  <si>
    <t>sum of residual squared</t>
  </si>
  <si>
    <t>p0*p1</t>
  </si>
  <si>
    <t>Gain for low and medium</t>
  </si>
  <si>
    <t>Gain for low, medium and high</t>
  </si>
  <si>
    <t>Gain for low alone</t>
  </si>
  <si>
    <t>Placing different items in group1</t>
  </si>
  <si>
    <t>weighted quantile</t>
  </si>
  <si>
    <t>weighted quantile binning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</si>
</sst>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* #,##0.00_ ;_ * \-#,##0.0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7" fontId="1" fillId="0" borderId="0" applyFont="0" applyFill="0" applyBorder="0" applyAlignment="0" applyProtection="0"/>
  </cellStyleXfs>
  <cellXfs count="10">
    <xf numFmtId="0" fontId="0" fillId="0" borderId="0" xfId="0"/>
    <xf numFmtId="0" fontId="16" fillId="35" borderId="0" xfId="0" applyFont="1" applyFill="1"/>
    <xf numFmtId="0" fontId="0" fillId="36" borderId="1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34" borderId="0" xfId="0" applyFont="1" applyFill="1"/>
    <xf numFmtId="0" fontId="16" fillId="0" borderId="10" xfId="0" applyFont="1" applyBorder="1"/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4EEAB375-FE04-4A00-800E-A5719D68705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'XGBoost Classifier'!$K$2</c:f>
              <c:strCache>
                <c:ptCount val="1"/>
                <c:pt idx="0">
                  <c:v>initial probability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'XGBoost Classifier'!$D$3:$D$51</c:f>
              <c:strCache>
                <c:ptCount val="49"/>
                <c:pt idx="0">
                  <c:v>group1</c:v>
                </c:pt>
                <c:pt idx="1">
                  <c:v>group1</c:v>
                </c:pt>
                <c:pt idx="2">
                  <c:v>group1</c:v>
                </c:pt>
                <c:pt idx="3">
                  <c:v>group1</c:v>
                </c:pt>
                <c:pt idx="4">
                  <c:v>group1</c:v>
                </c:pt>
                <c:pt idx="5">
                  <c:v>group1</c:v>
                </c:pt>
                <c:pt idx="6">
                  <c:v>group1</c:v>
                </c:pt>
                <c:pt idx="7">
                  <c:v>group1</c:v>
                </c:pt>
                <c:pt idx="8">
                  <c:v>group1</c:v>
                </c:pt>
                <c:pt idx="9">
                  <c:v>group1</c:v>
                </c:pt>
                <c:pt idx="10">
                  <c:v>group1</c:v>
                </c:pt>
                <c:pt idx="11">
                  <c:v>group1</c:v>
                </c:pt>
                <c:pt idx="12">
                  <c:v>group1</c:v>
                </c:pt>
                <c:pt idx="13">
                  <c:v>group1</c:v>
                </c:pt>
                <c:pt idx="14">
                  <c:v>group1</c:v>
                </c:pt>
                <c:pt idx="15">
                  <c:v>group1</c:v>
                </c:pt>
                <c:pt idx="16">
                  <c:v>group1</c:v>
                </c:pt>
                <c:pt idx="17">
                  <c:v>group1</c:v>
                </c:pt>
                <c:pt idx="18">
                  <c:v>group1</c:v>
                </c:pt>
                <c:pt idx="19">
                  <c:v>group1</c:v>
                </c:pt>
                <c:pt idx="20">
                  <c:v>group1</c:v>
                </c:pt>
                <c:pt idx="21">
                  <c:v>group1</c:v>
                </c:pt>
                <c:pt idx="22">
                  <c:v>group1</c:v>
                </c:pt>
                <c:pt idx="23">
                  <c:v>group1</c:v>
                </c:pt>
                <c:pt idx="24">
                  <c:v>group1</c:v>
                </c:pt>
                <c:pt idx="25">
                  <c:v>group1</c:v>
                </c:pt>
                <c:pt idx="26">
                  <c:v>group2</c:v>
                </c:pt>
                <c:pt idx="27">
                  <c:v>group2</c:v>
                </c:pt>
                <c:pt idx="28">
                  <c:v>group2</c:v>
                </c:pt>
                <c:pt idx="29">
                  <c:v>group2</c:v>
                </c:pt>
                <c:pt idx="30">
                  <c:v>group2</c:v>
                </c:pt>
                <c:pt idx="31">
                  <c:v>group2</c:v>
                </c:pt>
                <c:pt idx="32">
                  <c:v>group2</c:v>
                </c:pt>
                <c:pt idx="33">
                  <c:v>group2</c:v>
                </c:pt>
                <c:pt idx="34">
                  <c:v>group2</c:v>
                </c:pt>
                <c:pt idx="35">
                  <c:v>group2</c:v>
                </c:pt>
                <c:pt idx="36">
                  <c:v>group2</c:v>
                </c:pt>
                <c:pt idx="37">
                  <c:v>group2</c:v>
                </c:pt>
                <c:pt idx="38">
                  <c:v>group2</c:v>
                </c:pt>
                <c:pt idx="39">
                  <c:v>group2</c:v>
                </c:pt>
                <c:pt idx="40">
                  <c:v>group2</c:v>
                </c:pt>
                <c:pt idx="41">
                  <c:v>group2</c:v>
                </c:pt>
                <c:pt idx="42">
                  <c:v>group2</c:v>
                </c:pt>
                <c:pt idx="43">
                  <c:v>group2</c:v>
                </c:pt>
                <c:pt idx="44">
                  <c:v>group2</c:v>
                </c:pt>
                <c:pt idx="45">
                  <c:v>group2</c:v>
                </c:pt>
                <c:pt idx="46">
                  <c:v>group2</c:v>
                </c:pt>
                <c:pt idx="47">
                  <c:v>group2</c:v>
                </c:pt>
                <c:pt idx="48">
                  <c:v>group2</c:v>
                </c:pt>
              </c:strCache>
            </c:strRef>
          </c:cat>
          <c:val>
            <c:numRef>
              <c:f>'XGBoost Classifier'!$K$3:$K$51</c:f>
              <c:numCache>
                <c:formatCode>General</c:formatCode>
                <c:ptCount val="4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4-4CC3-BDFF-C2895627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31024"/>
        <c:axId val="1799330064"/>
      </c:lineChart>
      <c:scatterChart>
        <c:scatterStyle val="lineMarker"/>
        <c:varyColors val="0"/>
        <c:ser>
          <c:idx val="0"/>
          <c:order val="0"/>
          <c:tx>
            <c:strRef>
              <c:f>'XGBoost Classifier'!$J$2</c:f>
              <c:strCache>
                <c:ptCount val="1"/>
                <c:pt idx="0">
                  <c:v>decision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'XGBoost Classifier'!$D$3:$D$51</c:f>
              <c:strCache>
                <c:ptCount val="49"/>
                <c:pt idx="0">
                  <c:v>group1</c:v>
                </c:pt>
                <c:pt idx="1">
                  <c:v>group1</c:v>
                </c:pt>
                <c:pt idx="2">
                  <c:v>group1</c:v>
                </c:pt>
                <c:pt idx="3">
                  <c:v>group1</c:v>
                </c:pt>
                <c:pt idx="4">
                  <c:v>group1</c:v>
                </c:pt>
                <c:pt idx="5">
                  <c:v>group1</c:v>
                </c:pt>
                <c:pt idx="6">
                  <c:v>group1</c:v>
                </c:pt>
                <c:pt idx="7">
                  <c:v>group1</c:v>
                </c:pt>
                <c:pt idx="8">
                  <c:v>group1</c:v>
                </c:pt>
                <c:pt idx="9">
                  <c:v>group1</c:v>
                </c:pt>
                <c:pt idx="10">
                  <c:v>group1</c:v>
                </c:pt>
                <c:pt idx="11">
                  <c:v>group1</c:v>
                </c:pt>
                <c:pt idx="12">
                  <c:v>group1</c:v>
                </c:pt>
                <c:pt idx="13">
                  <c:v>group1</c:v>
                </c:pt>
                <c:pt idx="14">
                  <c:v>group1</c:v>
                </c:pt>
                <c:pt idx="15">
                  <c:v>group1</c:v>
                </c:pt>
                <c:pt idx="16">
                  <c:v>group1</c:v>
                </c:pt>
                <c:pt idx="17">
                  <c:v>group1</c:v>
                </c:pt>
                <c:pt idx="18">
                  <c:v>group1</c:v>
                </c:pt>
                <c:pt idx="19">
                  <c:v>group1</c:v>
                </c:pt>
                <c:pt idx="20">
                  <c:v>group1</c:v>
                </c:pt>
                <c:pt idx="21">
                  <c:v>group1</c:v>
                </c:pt>
                <c:pt idx="22">
                  <c:v>group1</c:v>
                </c:pt>
                <c:pt idx="23">
                  <c:v>group1</c:v>
                </c:pt>
                <c:pt idx="24">
                  <c:v>group1</c:v>
                </c:pt>
                <c:pt idx="25">
                  <c:v>group1</c:v>
                </c:pt>
                <c:pt idx="26">
                  <c:v>group2</c:v>
                </c:pt>
                <c:pt idx="27">
                  <c:v>group2</c:v>
                </c:pt>
                <c:pt idx="28">
                  <c:v>group2</c:v>
                </c:pt>
                <c:pt idx="29">
                  <c:v>group2</c:v>
                </c:pt>
                <c:pt idx="30">
                  <c:v>group2</c:v>
                </c:pt>
                <c:pt idx="31">
                  <c:v>group2</c:v>
                </c:pt>
                <c:pt idx="32">
                  <c:v>group2</c:v>
                </c:pt>
                <c:pt idx="33">
                  <c:v>group2</c:v>
                </c:pt>
                <c:pt idx="34">
                  <c:v>group2</c:v>
                </c:pt>
                <c:pt idx="35">
                  <c:v>group2</c:v>
                </c:pt>
                <c:pt idx="36">
                  <c:v>group2</c:v>
                </c:pt>
                <c:pt idx="37">
                  <c:v>group2</c:v>
                </c:pt>
                <c:pt idx="38">
                  <c:v>group2</c:v>
                </c:pt>
                <c:pt idx="39">
                  <c:v>group2</c:v>
                </c:pt>
                <c:pt idx="40">
                  <c:v>group2</c:v>
                </c:pt>
                <c:pt idx="41">
                  <c:v>group2</c:v>
                </c:pt>
                <c:pt idx="42">
                  <c:v>group2</c:v>
                </c:pt>
                <c:pt idx="43">
                  <c:v>group2</c:v>
                </c:pt>
                <c:pt idx="44">
                  <c:v>group2</c:v>
                </c:pt>
                <c:pt idx="45">
                  <c:v>group2</c:v>
                </c:pt>
                <c:pt idx="46">
                  <c:v>group2</c:v>
                </c:pt>
                <c:pt idx="47">
                  <c:v>group2</c:v>
                </c:pt>
                <c:pt idx="48">
                  <c:v>group2</c:v>
                </c:pt>
              </c:strCache>
            </c:strRef>
          </c:xVal>
          <c:yVal>
            <c:numRef>
              <c:f>'XGBoost Classifier'!$J$3:$J$51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4-4CC3-BDFF-C2895627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331024"/>
        <c:axId val="1799330064"/>
      </c:scatterChart>
      <c:catAx>
        <c:axId val="17993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30064"/>
        <c:crosses val="autoZero"/>
        <c:auto val="1"/>
        <c:lblAlgn val="ctr"/>
        <c:lblOffset val="100"/>
        <c:noMultiLvlLbl val="0"/>
      </c:catAx>
      <c:valAx>
        <c:axId val="17993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99060</xdr:colOff>
      <xdr:row>2</xdr:row>
      <xdr:rowOff>34290</xdr:rowOff>
    </xdr:from>
    <xdr:to>
      <xdr:col>27</xdr:col>
      <xdr:colOff>403860</xdr:colOff>
      <xdr:row>17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085C9-52B3-B73A-391A-F299350B1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BB90-1E62-4283-9CFA-EB7F599EF560}">
  <dimension ref="C2:J19"/>
  <sheetViews>
    <sheetView workbookViewId="0">
      <selection activeCell="I2" sqref="I2:J3"/>
    </sheetView>
  </sheetViews>
  <sheetFormatPr defaultRowHeight="14.4" x14ac:dyDescent="0.3"/>
  <cols>
    <col min="3" max="3" width="20.109375" bestFit="1" customWidth="1"/>
    <col min="4" max="4" width="8" bestFit="1" customWidth="1"/>
    <col min="5" max="5" width="9.109375" style="7" bestFit="1" customWidth="1"/>
    <col min="6" max="6" width="22.77734375" style="7" bestFit="1" customWidth="1"/>
    <col min="7" max="7" width="10.88671875" bestFit="1" customWidth="1"/>
    <col min="8" max="8" width="12" bestFit="1" customWidth="1"/>
    <col min="9" max="9" width="12.6640625" bestFit="1" customWidth="1"/>
    <col min="10" max="10" width="22.21875" bestFit="1" customWidth="1"/>
  </cols>
  <sheetData>
    <row r="2" spans="3:10" x14ac:dyDescent="0.3">
      <c r="G2" t="s">
        <v>3</v>
      </c>
      <c r="H2" t="s">
        <v>4</v>
      </c>
    </row>
    <row r="3" spans="3:10" x14ac:dyDescent="0.3">
      <c r="C3" s="6" t="s">
        <v>0</v>
      </c>
      <c r="D3" s="6" t="s">
        <v>1</v>
      </c>
      <c r="E3" s="6" t="s">
        <v>2</v>
      </c>
      <c r="F3" s="6" t="s">
        <v>20</v>
      </c>
      <c r="G3" s="6" t="s">
        <v>2</v>
      </c>
      <c r="H3" s="6" t="s">
        <v>2</v>
      </c>
      <c r="J3" s="7"/>
    </row>
    <row r="4" spans="3:10" x14ac:dyDescent="0.3">
      <c r="C4" s="8">
        <v>1</v>
      </c>
      <c r="D4" s="8">
        <v>0.82</v>
      </c>
      <c r="E4" s="8">
        <f>D4-$D$14</f>
        <v>0.31999999999999995</v>
      </c>
      <c r="F4" s="8">
        <f>E4^2</f>
        <v>0.10239999999999996</v>
      </c>
      <c r="G4" s="8">
        <v>0.31999999999999995</v>
      </c>
      <c r="H4" s="8">
        <v>0.31999999999999995</v>
      </c>
    </row>
    <row r="5" spans="3:10" x14ac:dyDescent="0.3">
      <c r="C5" s="8">
        <v>2</v>
      </c>
      <c r="D5" s="8">
        <v>0.81</v>
      </c>
      <c r="E5" s="8">
        <f t="shared" ref="E5:E13" si="0">D5-$D$14</f>
        <v>0.31000000000000005</v>
      </c>
      <c r="F5" s="8">
        <f t="shared" ref="F5:F13" si="1">E5^2</f>
        <v>9.6100000000000033E-2</v>
      </c>
      <c r="G5" s="8">
        <v>0.31000000000000005</v>
      </c>
      <c r="H5" s="8">
        <v>0.31000000000000005</v>
      </c>
    </row>
    <row r="6" spans="3:10" x14ac:dyDescent="0.3">
      <c r="C6" s="8">
        <v>3</v>
      </c>
      <c r="D6" s="8">
        <v>0.79</v>
      </c>
      <c r="E6" s="8">
        <f t="shared" si="0"/>
        <v>0.29000000000000004</v>
      </c>
      <c r="F6" s="8">
        <f t="shared" si="1"/>
        <v>8.4100000000000022E-2</v>
      </c>
      <c r="G6" s="8">
        <v>0.29000000000000004</v>
      </c>
      <c r="H6" s="8">
        <v>0.29000000000000004</v>
      </c>
    </row>
    <row r="7" spans="3:10" x14ac:dyDescent="0.3">
      <c r="C7" s="8">
        <v>4</v>
      </c>
      <c r="D7" s="8">
        <v>0.78</v>
      </c>
      <c r="E7" s="8">
        <f t="shared" si="0"/>
        <v>0.28000000000000003</v>
      </c>
      <c r="F7" s="8">
        <f t="shared" si="1"/>
        <v>7.8400000000000011E-2</v>
      </c>
      <c r="G7" s="8">
        <v>0.28000000000000003</v>
      </c>
      <c r="H7" s="8">
        <v>0.28000000000000003</v>
      </c>
    </row>
    <row r="8" spans="3:10" x14ac:dyDescent="0.3">
      <c r="C8" s="8">
        <v>5</v>
      </c>
      <c r="D8" s="8">
        <v>0.28000000000000003</v>
      </c>
      <c r="E8" s="8">
        <f t="shared" si="0"/>
        <v>-0.21999999999999997</v>
      </c>
      <c r="F8" s="8">
        <f t="shared" si="1"/>
        <v>4.8399999999999992E-2</v>
      </c>
      <c r="G8" s="8">
        <v>-0.21999999999999997</v>
      </c>
      <c r="H8" s="8">
        <v>-0.21999999999999997</v>
      </c>
    </row>
    <row r="9" spans="3:10" x14ac:dyDescent="0.3">
      <c r="C9" s="8">
        <v>6</v>
      </c>
      <c r="D9" s="8">
        <v>0.28999999999999998</v>
      </c>
      <c r="E9" s="8">
        <f t="shared" si="0"/>
        <v>-0.21000000000000002</v>
      </c>
      <c r="F9" s="8">
        <f t="shared" si="1"/>
        <v>4.4100000000000007E-2</v>
      </c>
      <c r="G9" s="8">
        <v>-0.21000000000000002</v>
      </c>
      <c r="H9" s="8">
        <v>-0.21000000000000002</v>
      </c>
    </row>
    <row r="10" spans="3:10" x14ac:dyDescent="0.3">
      <c r="C10" s="8">
        <v>7</v>
      </c>
      <c r="D10" s="8">
        <v>0.28999999999999998</v>
      </c>
      <c r="E10" s="8">
        <f t="shared" si="0"/>
        <v>-0.21000000000000002</v>
      </c>
      <c r="F10" s="8">
        <f t="shared" si="1"/>
        <v>4.4100000000000007E-2</v>
      </c>
      <c r="G10" s="8">
        <v>-0.21000000000000002</v>
      </c>
      <c r="H10" s="8">
        <v>-0.21000000000000002</v>
      </c>
    </row>
    <row r="11" spans="3:10" x14ac:dyDescent="0.3">
      <c r="C11" s="8">
        <v>8</v>
      </c>
      <c r="D11" s="8">
        <v>0.31</v>
      </c>
      <c r="E11" s="8">
        <f t="shared" si="0"/>
        <v>-0.19</v>
      </c>
      <c r="F11" s="8">
        <f t="shared" si="1"/>
        <v>3.61E-2</v>
      </c>
      <c r="G11" s="8">
        <v>-0.19</v>
      </c>
      <c r="H11" s="8">
        <v>-0.19</v>
      </c>
    </row>
    <row r="12" spans="3:10" x14ac:dyDescent="0.3">
      <c r="C12" s="8">
        <v>9</v>
      </c>
      <c r="D12" s="8">
        <v>0.31</v>
      </c>
      <c r="E12" s="8">
        <f t="shared" si="0"/>
        <v>-0.19</v>
      </c>
      <c r="F12" s="8">
        <f t="shared" si="1"/>
        <v>3.61E-2</v>
      </c>
      <c r="G12" s="8">
        <v>-0.19</v>
      </c>
      <c r="H12" s="8">
        <v>-0.19</v>
      </c>
    </row>
    <row r="13" spans="3:10" x14ac:dyDescent="0.3">
      <c r="C13" s="8">
        <v>10</v>
      </c>
      <c r="D13" s="8">
        <v>0.32</v>
      </c>
      <c r="E13" s="8">
        <f t="shared" si="0"/>
        <v>-0.18</v>
      </c>
      <c r="F13" s="8">
        <f t="shared" si="1"/>
        <v>3.2399999999999998E-2</v>
      </c>
      <c r="G13" s="8">
        <v>-0.18</v>
      </c>
      <c r="H13" s="8">
        <v>-0.18</v>
      </c>
    </row>
    <row r="14" spans="3:10" x14ac:dyDescent="0.3">
      <c r="C14" s="8"/>
      <c r="D14" s="8">
        <f>AVERAGE(D4:D13)</f>
        <v>0.5</v>
      </c>
      <c r="E14" s="8"/>
      <c r="F14" s="8">
        <f>SUM(F4:F13)</f>
        <v>0.60220000000000007</v>
      </c>
      <c r="H14" s="8"/>
    </row>
    <row r="16" spans="3:10" x14ac:dyDescent="0.3">
      <c r="C16" s="8" t="s">
        <v>21</v>
      </c>
      <c r="D16" s="9">
        <f>F14/10</f>
        <v>6.022000000000001E-2</v>
      </c>
      <c r="E16" s="8" t="s">
        <v>22</v>
      </c>
      <c r="F16" s="9">
        <f>SUM($G$4:$G$7)^2/4</f>
        <v>0.3600000000000001</v>
      </c>
      <c r="G16" s="8" t="s">
        <v>25</v>
      </c>
      <c r="H16" s="9">
        <f>SUM($H$4:$H$9)^2/6</f>
        <v>9.8816666666666719E-2</v>
      </c>
    </row>
    <row r="17" spans="3:8" x14ac:dyDescent="0.3">
      <c r="C17" s="7"/>
      <c r="D17" s="7"/>
      <c r="E17" s="8" t="s">
        <v>23</v>
      </c>
      <c r="F17" s="9">
        <f>SUM($G$8:$G$13)^2/6</f>
        <v>0.24</v>
      </c>
      <c r="G17" s="8" t="s">
        <v>26</v>
      </c>
      <c r="H17" s="9">
        <f>SUM($H$10:$H$13)^2/4</f>
        <v>0.148225</v>
      </c>
    </row>
    <row r="18" spans="3:8" x14ac:dyDescent="0.3">
      <c r="C18" s="7"/>
      <c r="D18" s="7"/>
      <c r="E18"/>
      <c r="F18"/>
      <c r="G18" s="7"/>
      <c r="H18" s="7"/>
    </row>
    <row r="19" spans="3:8" x14ac:dyDescent="0.3">
      <c r="C19" s="7"/>
      <c r="D19" s="7"/>
      <c r="E19" t="s">
        <v>24</v>
      </c>
      <c r="F19" s="5">
        <f>(F16+F17)-$D$16</f>
        <v>0.53978000000000004</v>
      </c>
      <c r="G19" s="7" t="s">
        <v>24</v>
      </c>
      <c r="H19" s="1">
        <f>(H16+H17)-$D$16</f>
        <v>0.18682166666666672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F908-872E-4C41-8B26-ED3C688CE4C9}">
  <dimension ref="C2:T51"/>
  <sheetViews>
    <sheetView tabSelected="1" zoomScale="85" zoomScaleNormal="85" workbookViewId="0">
      <selection activeCell="P18" sqref="P18"/>
    </sheetView>
  </sheetViews>
  <sheetFormatPr defaultRowHeight="14.4" x14ac:dyDescent="0.3"/>
  <cols>
    <col min="3" max="3" width="6.109375" bestFit="1" customWidth="1"/>
    <col min="4" max="4" width="6.109375" style="7" customWidth="1"/>
    <col min="5" max="5" width="11.5546875" bestFit="1" customWidth="1"/>
    <col min="6" max="6" width="6.21875" bestFit="1" customWidth="1"/>
    <col min="7" max="7" width="7.44140625" bestFit="1" customWidth="1"/>
    <col min="8" max="8" width="11.44140625" bestFit="1" customWidth="1"/>
    <col min="9" max="9" width="5.77734375" bestFit="1" customWidth="1"/>
    <col min="10" max="10" width="7.77734375" bestFit="1" customWidth="1"/>
    <col min="11" max="11" width="12" bestFit="1" customWidth="1"/>
    <col min="12" max="13" width="12" style="7" customWidth="1"/>
    <col min="14" max="14" width="10.33203125" bestFit="1" customWidth="1"/>
    <col min="15" max="16" width="10.33203125" style="7" customWidth="1"/>
    <col min="18" max="18" width="25.21875" bestFit="1" customWidth="1"/>
    <col min="20" max="20" width="22.88671875" bestFit="1" customWidth="1"/>
  </cols>
  <sheetData>
    <row r="2" spans="3:19" x14ac:dyDescent="0.3">
      <c r="C2" s="7" t="s">
        <v>5</v>
      </c>
      <c r="D2" s="7" t="s">
        <v>30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27</v>
      </c>
      <c r="L2" s="7" t="s">
        <v>34</v>
      </c>
      <c r="M2" s="7" t="s">
        <v>37</v>
      </c>
      <c r="N2" t="s">
        <v>28</v>
      </c>
    </row>
    <row r="3" spans="3:19" x14ac:dyDescent="0.3">
      <c r="C3" s="7" t="s">
        <v>13</v>
      </c>
      <c r="D3" s="7" t="s">
        <v>31</v>
      </c>
      <c r="E3" s="7" t="s">
        <v>12</v>
      </c>
      <c r="F3" s="7">
        <v>2</v>
      </c>
      <c r="G3" s="7">
        <v>4</v>
      </c>
      <c r="H3" s="7" t="s">
        <v>19</v>
      </c>
      <c r="I3" s="7" t="s">
        <v>13</v>
      </c>
      <c r="J3" s="7">
        <v>0</v>
      </c>
      <c r="K3" s="7">
        <v>0.5</v>
      </c>
      <c r="L3" s="7">
        <f>1-K3</f>
        <v>0.5</v>
      </c>
      <c r="M3" s="7">
        <f>K3*L3</f>
        <v>0.25</v>
      </c>
      <c r="N3">
        <f>J3-K3</f>
        <v>-0.5</v>
      </c>
      <c r="R3" t="s">
        <v>29</v>
      </c>
      <c r="S3">
        <f>SUM($N$3:$N$51)^2</f>
        <v>2.25</v>
      </c>
    </row>
    <row r="4" spans="3:19" x14ac:dyDescent="0.3">
      <c r="C4" s="7" t="s">
        <v>13</v>
      </c>
      <c r="D4" s="7" t="s">
        <v>31</v>
      </c>
      <c r="E4" s="7" t="s">
        <v>15</v>
      </c>
      <c r="F4" s="7" t="s">
        <v>18</v>
      </c>
      <c r="G4" s="7" t="s">
        <v>16</v>
      </c>
      <c r="H4" s="7" t="s">
        <v>19</v>
      </c>
      <c r="I4" s="7" t="s">
        <v>12</v>
      </c>
      <c r="J4" s="7">
        <v>0</v>
      </c>
      <c r="K4" s="7">
        <v>0.5</v>
      </c>
      <c r="L4" s="7">
        <f t="shared" ref="L4:L51" si="0">1-K4</f>
        <v>0.5</v>
      </c>
      <c r="M4" s="7">
        <f t="shared" ref="M4:M51" si="1">K4*L4</f>
        <v>0.25</v>
      </c>
      <c r="N4" s="7">
        <f>J4-K4</f>
        <v>-0.5</v>
      </c>
      <c r="R4" t="s">
        <v>33</v>
      </c>
      <c r="S4">
        <f>SUMPRODUCT(K3:K51,L3:L51)</f>
        <v>12.25</v>
      </c>
    </row>
    <row r="5" spans="3:19" x14ac:dyDescent="0.3">
      <c r="C5" s="7" t="s">
        <v>13</v>
      </c>
      <c r="D5" s="7" t="s">
        <v>31</v>
      </c>
      <c r="E5" s="7" t="s">
        <v>17</v>
      </c>
      <c r="F5" s="7">
        <v>4</v>
      </c>
      <c r="G5" s="7">
        <v>4</v>
      </c>
      <c r="H5" s="7" t="s">
        <v>14</v>
      </c>
      <c r="I5" s="7" t="s">
        <v>17</v>
      </c>
      <c r="J5" s="7">
        <v>0</v>
      </c>
      <c r="K5" s="7">
        <v>0.5</v>
      </c>
      <c r="L5" s="7">
        <f t="shared" si="0"/>
        <v>0.5</v>
      </c>
      <c r="M5" s="7">
        <f t="shared" si="1"/>
        <v>0.25</v>
      </c>
      <c r="N5" s="7">
        <f>J5-K5</f>
        <v>-0.5</v>
      </c>
    </row>
    <row r="6" spans="3:19" x14ac:dyDescent="0.3">
      <c r="C6" s="7" t="s">
        <v>13</v>
      </c>
      <c r="D6" s="7" t="s">
        <v>31</v>
      </c>
      <c r="E6" s="7" t="s">
        <v>13</v>
      </c>
      <c r="F6" s="7" t="s">
        <v>18</v>
      </c>
      <c r="G6" s="7">
        <v>4</v>
      </c>
      <c r="H6" s="7" t="s">
        <v>19</v>
      </c>
      <c r="I6" s="7" t="s">
        <v>13</v>
      </c>
      <c r="J6" s="7">
        <v>0</v>
      </c>
      <c r="K6" s="7">
        <v>0.5</v>
      </c>
      <c r="L6" s="7">
        <f t="shared" si="0"/>
        <v>0.5</v>
      </c>
      <c r="M6" s="7">
        <f t="shared" si="1"/>
        <v>0.25</v>
      </c>
      <c r="N6" s="7">
        <f>J6-K6</f>
        <v>-0.5</v>
      </c>
      <c r="R6" t="s">
        <v>35</v>
      </c>
      <c r="S6">
        <f>S3/S4</f>
        <v>0.18367346938775511</v>
      </c>
    </row>
    <row r="7" spans="3:19" x14ac:dyDescent="0.3">
      <c r="C7" s="7" t="s">
        <v>13</v>
      </c>
      <c r="D7" s="7" t="s">
        <v>31</v>
      </c>
      <c r="E7" s="7" t="s">
        <v>12</v>
      </c>
      <c r="F7" s="7">
        <v>4</v>
      </c>
      <c r="G7" s="7">
        <v>2</v>
      </c>
      <c r="H7" s="7" t="s">
        <v>14</v>
      </c>
      <c r="I7" s="7" t="s">
        <v>13</v>
      </c>
      <c r="J7" s="7">
        <v>0</v>
      </c>
      <c r="K7" s="7">
        <v>0.5</v>
      </c>
      <c r="L7" s="7">
        <f t="shared" si="0"/>
        <v>0.5</v>
      </c>
      <c r="M7" s="7">
        <f t="shared" si="1"/>
        <v>0.25</v>
      </c>
      <c r="N7" s="7">
        <f>J7-K7</f>
        <v>-0.5</v>
      </c>
    </row>
    <row r="8" spans="3:19" x14ac:dyDescent="0.3">
      <c r="C8" s="7" t="s">
        <v>13</v>
      </c>
      <c r="D8" s="7" t="s">
        <v>31</v>
      </c>
      <c r="E8" s="7" t="s">
        <v>13</v>
      </c>
      <c r="F8" s="7">
        <v>4</v>
      </c>
      <c r="G8" s="7">
        <v>4</v>
      </c>
      <c r="H8" s="7" t="s">
        <v>12</v>
      </c>
      <c r="I8" s="7" t="s">
        <v>12</v>
      </c>
      <c r="J8" s="7">
        <v>0</v>
      </c>
      <c r="K8" s="7">
        <v>0.5</v>
      </c>
      <c r="L8" s="7">
        <f t="shared" si="0"/>
        <v>0.5</v>
      </c>
      <c r="M8" s="7">
        <f t="shared" si="1"/>
        <v>0.25</v>
      </c>
      <c r="N8" s="7">
        <f>J8-K8</f>
        <v>-0.5</v>
      </c>
      <c r="R8" t="s">
        <v>31</v>
      </c>
    </row>
    <row r="9" spans="3:19" x14ac:dyDescent="0.3">
      <c r="C9" s="7" t="s">
        <v>13</v>
      </c>
      <c r="D9" s="7" t="s">
        <v>31</v>
      </c>
      <c r="E9" s="7" t="s">
        <v>15</v>
      </c>
      <c r="F9" s="7">
        <v>3</v>
      </c>
      <c r="G9" s="7" t="s">
        <v>16</v>
      </c>
      <c r="H9" s="7" t="s">
        <v>14</v>
      </c>
      <c r="I9" s="7" t="s">
        <v>13</v>
      </c>
      <c r="J9" s="7">
        <v>0</v>
      </c>
      <c r="K9" s="7">
        <v>0.5</v>
      </c>
      <c r="L9" s="7">
        <f t="shared" si="0"/>
        <v>0.5</v>
      </c>
      <c r="M9" s="7">
        <f t="shared" si="1"/>
        <v>0.25</v>
      </c>
      <c r="N9" s="7">
        <f>J9-K9</f>
        <v>-0.5</v>
      </c>
      <c r="R9" t="s">
        <v>36</v>
      </c>
      <c r="S9">
        <f>SUMIFS($N$3:$N$51,$D$3:$D$51,"group1")^2</f>
        <v>169</v>
      </c>
    </row>
    <row r="10" spans="3:19" x14ac:dyDescent="0.3">
      <c r="C10" s="7" t="s">
        <v>13</v>
      </c>
      <c r="D10" s="7" t="s">
        <v>31</v>
      </c>
      <c r="E10" s="7" t="s">
        <v>12</v>
      </c>
      <c r="F10" s="7">
        <v>2</v>
      </c>
      <c r="G10" s="7">
        <v>4</v>
      </c>
      <c r="H10" s="7" t="s">
        <v>12</v>
      </c>
      <c r="I10" s="7" t="s">
        <v>17</v>
      </c>
      <c r="J10" s="7">
        <v>0</v>
      </c>
      <c r="K10" s="7">
        <v>0.5</v>
      </c>
      <c r="L10" s="7">
        <f t="shared" si="0"/>
        <v>0.5</v>
      </c>
      <c r="M10" s="7">
        <f t="shared" si="1"/>
        <v>0.25</v>
      </c>
      <c r="N10" s="7">
        <f>J10-K10</f>
        <v>-0.5</v>
      </c>
      <c r="Q10" s="7" t="s">
        <v>42</v>
      </c>
      <c r="R10" t="s">
        <v>33</v>
      </c>
      <c r="S10">
        <f>SUMIFS($M$3:$M$51,$D$3:$D$51,"group1")</f>
        <v>6.5</v>
      </c>
    </row>
    <row r="11" spans="3:19" x14ac:dyDescent="0.3">
      <c r="C11" s="7" t="s">
        <v>13</v>
      </c>
      <c r="D11" s="7" t="s">
        <v>31</v>
      </c>
      <c r="E11" s="7" t="s">
        <v>17</v>
      </c>
      <c r="F11" s="7">
        <v>3</v>
      </c>
      <c r="G11" s="7" t="s">
        <v>16</v>
      </c>
      <c r="H11" s="7" t="s">
        <v>12</v>
      </c>
      <c r="I11" s="7" t="s">
        <v>17</v>
      </c>
      <c r="J11" s="7">
        <v>0</v>
      </c>
      <c r="K11" s="7">
        <v>0.5</v>
      </c>
      <c r="L11" s="7">
        <f t="shared" si="0"/>
        <v>0.5</v>
      </c>
      <c r="M11" s="7">
        <f t="shared" si="1"/>
        <v>0.25</v>
      </c>
      <c r="N11" s="7">
        <f>J11-K11</f>
        <v>-0.5</v>
      </c>
      <c r="R11" s="7" t="s">
        <v>35</v>
      </c>
      <c r="S11" s="7">
        <f>S9/S10</f>
        <v>26</v>
      </c>
    </row>
    <row r="12" spans="3:19" x14ac:dyDescent="0.3">
      <c r="C12" s="7" t="s">
        <v>13</v>
      </c>
      <c r="D12" s="7" t="s">
        <v>31</v>
      </c>
      <c r="E12" s="7" t="s">
        <v>17</v>
      </c>
      <c r="F12" s="7">
        <v>2</v>
      </c>
      <c r="G12" s="7">
        <v>2</v>
      </c>
      <c r="H12" s="7" t="s">
        <v>14</v>
      </c>
      <c r="I12" s="7" t="s">
        <v>17</v>
      </c>
      <c r="J12" s="7">
        <v>0</v>
      </c>
      <c r="K12" s="7">
        <v>0.5</v>
      </c>
      <c r="L12" s="7">
        <f t="shared" si="0"/>
        <v>0.5</v>
      </c>
      <c r="M12" s="7">
        <f t="shared" si="1"/>
        <v>0.25</v>
      </c>
      <c r="N12" s="7">
        <f>J12-K12</f>
        <v>-0.5</v>
      </c>
      <c r="S12" s="7"/>
    </row>
    <row r="13" spans="3:19" x14ac:dyDescent="0.3">
      <c r="C13" s="7" t="s">
        <v>13</v>
      </c>
      <c r="D13" s="7" t="s">
        <v>31</v>
      </c>
      <c r="E13" s="7" t="s">
        <v>12</v>
      </c>
      <c r="F13" s="7">
        <v>4</v>
      </c>
      <c r="G13" s="7" t="s">
        <v>16</v>
      </c>
      <c r="H13" s="7" t="s">
        <v>14</v>
      </c>
      <c r="I13" s="7" t="s">
        <v>17</v>
      </c>
      <c r="J13" s="7">
        <v>0</v>
      </c>
      <c r="K13" s="7">
        <v>0.5</v>
      </c>
      <c r="L13" s="7">
        <f t="shared" si="0"/>
        <v>0.5</v>
      </c>
      <c r="M13" s="7">
        <f t="shared" si="1"/>
        <v>0.25</v>
      </c>
      <c r="N13" s="7">
        <f>J13-K13</f>
        <v>-0.5</v>
      </c>
      <c r="R13" t="s">
        <v>32</v>
      </c>
      <c r="S13" s="7"/>
    </row>
    <row r="14" spans="3:19" x14ac:dyDescent="0.3">
      <c r="C14" s="7" t="s">
        <v>13</v>
      </c>
      <c r="D14" s="7" t="s">
        <v>31</v>
      </c>
      <c r="E14" s="7" t="s">
        <v>13</v>
      </c>
      <c r="F14" s="7">
        <v>3</v>
      </c>
      <c r="G14" s="7">
        <v>4</v>
      </c>
      <c r="H14" s="7" t="s">
        <v>14</v>
      </c>
      <c r="I14" s="7" t="s">
        <v>17</v>
      </c>
      <c r="J14" s="7">
        <v>0</v>
      </c>
      <c r="K14" s="7">
        <v>0.5</v>
      </c>
      <c r="L14" s="7">
        <f t="shared" si="0"/>
        <v>0.5</v>
      </c>
      <c r="M14" s="7">
        <f t="shared" si="1"/>
        <v>0.25</v>
      </c>
      <c r="N14" s="7">
        <f>J14-K14</f>
        <v>-0.5</v>
      </c>
      <c r="R14" s="7" t="s">
        <v>36</v>
      </c>
      <c r="S14" s="7">
        <f>SUMIFS($N$3:$N$51,$D$3:$D$51,"group2")^2</f>
        <v>132.25</v>
      </c>
    </row>
    <row r="15" spans="3:19" x14ac:dyDescent="0.3">
      <c r="C15" s="7" t="s">
        <v>12</v>
      </c>
      <c r="D15" s="7" t="s">
        <v>31</v>
      </c>
      <c r="E15" s="7" t="s">
        <v>13</v>
      </c>
      <c r="F15" s="7">
        <v>2</v>
      </c>
      <c r="G15" s="7">
        <v>4</v>
      </c>
      <c r="H15" s="7" t="s">
        <v>14</v>
      </c>
      <c r="I15" s="7" t="s">
        <v>13</v>
      </c>
      <c r="J15" s="7">
        <v>0</v>
      </c>
      <c r="K15" s="7">
        <v>0.5</v>
      </c>
      <c r="L15" s="7">
        <f t="shared" si="0"/>
        <v>0.5</v>
      </c>
      <c r="M15" s="7">
        <f t="shared" si="1"/>
        <v>0.25</v>
      </c>
      <c r="N15" s="7">
        <f>J15-K15</f>
        <v>-0.5</v>
      </c>
      <c r="Q15" s="7" t="s">
        <v>42</v>
      </c>
      <c r="R15" s="7" t="s">
        <v>33</v>
      </c>
      <c r="S15" s="7">
        <f>SUMIFS($M$3:$M$51,$D$3:$D$51,"group2")</f>
        <v>5.75</v>
      </c>
    </row>
    <row r="16" spans="3:19" x14ac:dyDescent="0.3">
      <c r="C16" s="7" t="s">
        <v>12</v>
      </c>
      <c r="D16" s="7" t="s">
        <v>31</v>
      </c>
      <c r="E16" s="7" t="s">
        <v>13</v>
      </c>
      <c r="F16" s="7">
        <v>3</v>
      </c>
      <c r="G16" s="7" t="s">
        <v>16</v>
      </c>
      <c r="H16" s="7" t="s">
        <v>19</v>
      </c>
      <c r="I16" s="7" t="s">
        <v>12</v>
      </c>
      <c r="J16" s="7">
        <v>0</v>
      </c>
      <c r="K16" s="7">
        <v>0.5</v>
      </c>
      <c r="L16" s="7">
        <f t="shared" si="0"/>
        <v>0.5</v>
      </c>
      <c r="M16" s="7">
        <f t="shared" si="1"/>
        <v>0.25</v>
      </c>
      <c r="N16" s="7">
        <f>J16-K16</f>
        <v>-0.5</v>
      </c>
      <c r="R16" s="7" t="s">
        <v>35</v>
      </c>
      <c r="S16" s="7">
        <f>S14/S15</f>
        <v>23</v>
      </c>
    </row>
    <row r="17" spans="3:20" x14ac:dyDescent="0.3">
      <c r="C17" s="7" t="s">
        <v>12</v>
      </c>
      <c r="D17" s="7" t="s">
        <v>31</v>
      </c>
      <c r="E17" s="7" t="s">
        <v>13</v>
      </c>
      <c r="F17" s="7">
        <v>4</v>
      </c>
      <c r="G17" s="7">
        <v>2</v>
      </c>
      <c r="H17" s="7" t="s">
        <v>19</v>
      </c>
      <c r="I17" s="7" t="s">
        <v>13</v>
      </c>
      <c r="J17" s="7">
        <v>0</v>
      </c>
      <c r="K17" s="7">
        <v>0.5</v>
      </c>
      <c r="L17" s="7">
        <f t="shared" si="0"/>
        <v>0.5</v>
      </c>
      <c r="M17" s="7">
        <f t="shared" si="1"/>
        <v>0.25</v>
      </c>
      <c r="N17" s="7">
        <f>J17-K17</f>
        <v>-0.5</v>
      </c>
      <c r="S17" s="7"/>
    </row>
    <row r="18" spans="3:20" x14ac:dyDescent="0.3">
      <c r="C18" s="7" t="s">
        <v>12</v>
      </c>
      <c r="D18" s="7" t="s">
        <v>31</v>
      </c>
      <c r="E18" s="7" t="s">
        <v>15</v>
      </c>
      <c r="F18" s="7">
        <v>4</v>
      </c>
      <c r="G18" s="7">
        <v>4</v>
      </c>
      <c r="H18" s="7" t="s">
        <v>14</v>
      </c>
      <c r="I18" s="7" t="s">
        <v>13</v>
      </c>
      <c r="J18" s="7">
        <v>0</v>
      </c>
      <c r="K18" s="7">
        <v>0.5</v>
      </c>
      <c r="L18" s="7">
        <f t="shared" si="0"/>
        <v>0.5</v>
      </c>
      <c r="M18" s="7">
        <f t="shared" si="1"/>
        <v>0.25</v>
      </c>
      <c r="N18" s="7">
        <f>J18-K18</f>
        <v>-0.5</v>
      </c>
      <c r="R18" s="7" t="s">
        <v>38</v>
      </c>
      <c r="S18" s="7">
        <f>S11+S16-S6</f>
        <v>48.816326530612244</v>
      </c>
    </row>
    <row r="19" spans="3:20" x14ac:dyDescent="0.3">
      <c r="C19" s="7" t="s">
        <v>12</v>
      </c>
      <c r="D19" s="7" t="s">
        <v>31</v>
      </c>
      <c r="E19" s="7" t="s">
        <v>12</v>
      </c>
      <c r="F19" s="7" t="s">
        <v>18</v>
      </c>
      <c r="G19" s="7">
        <v>2</v>
      </c>
      <c r="H19" s="7" t="s">
        <v>19</v>
      </c>
      <c r="I19" s="7" t="s">
        <v>13</v>
      </c>
      <c r="J19" s="7">
        <v>0</v>
      </c>
      <c r="K19" s="7">
        <v>0.5</v>
      </c>
      <c r="L19" s="7">
        <f t="shared" si="0"/>
        <v>0.5</v>
      </c>
      <c r="M19" s="7">
        <f t="shared" si="1"/>
        <v>0.25</v>
      </c>
      <c r="N19" s="7">
        <f>J19-K19</f>
        <v>-0.5</v>
      </c>
      <c r="R19" s="7"/>
      <c r="S19" s="7"/>
    </row>
    <row r="20" spans="3:20" x14ac:dyDescent="0.3">
      <c r="C20" s="7" t="s">
        <v>12</v>
      </c>
      <c r="D20" s="7" t="s">
        <v>31</v>
      </c>
      <c r="E20" s="7" t="s">
        <v>15</v>
      </c>
      <c r="F20" s="7">
        <v>2</v>
      </c>
      <c r="G20" s="7">
        <v>4</v>
      </c>
      <c r="H20" s="7" t="s">
        <v>14</v>
      </c>
      <c r="I20" s="7" t="s">
        <v>12</v>
      </c>
      <c r="J20" s="7">
        <v>0</v>
      </c>
      <c r="K20" s="7">
        <v>0.5</v>
      </c>
      <c r="L20" s="7">
        <f t="shared" si="0"/>
        <v>0.5</v>
      </c>
      <c r="M20" s="7">
        <f t="shared" si="1"/>
        <v>0.25</v>
      </c>
      <c r="N20" s="7">
        <f>J20-K20</f>
        <v>-0.5</v>
      </c>
      <c r="R20" s="7"/>
      <c r="S20" s="7"/>
    </row>
    <row r="21" spans="3:20" x14ac:dyDescent="0.3">
      <c r="C21" s="7" t="s">
        <v>12</v>
      </c>
      <c r="D21" s="7" t="s">
        <v>31</v>
      </c>
      <c r="E21" s="7" t="s">
        <v>17</v>
      </c>
      <c r="F21" s="7" t="s">
        <v>18</v>
      </c>
      <c r="G21" s="7" t="s">
        <v>16</v>
      </c>
      <c r="H21" s="7" t="s">
        <v>19</v>
      </c>
      <c r="I21" s="7" t="s">
        <v>13</v>
      </c>
      <c r="J21" s="7">
        <v>0</v>
      </c>
      <c r="K21" s="7">
        <v>0.5</v>
      </c>
      <c r="L21" s="7">
        <f t="shared" si="0"/>
        <v>0.5</v>
      </c>
      <c r="M21" s="7">
        <f t="shared" si="1"/>
        <v>0.25</v>
      </c>
      <c r="N21" s="7">
        <f>J21-K21</f>
        <v>-0.5</v>
      </c>
      <c r="R21" s="4" t="s">
        <v>41</v>
      </c>
      <c r="S21" s="3"/>
      <c r="T21" s="8" t="s">
        <v>43</v>
      </c>
    </row>
    <row r="22" spans="3:20" x14ac:dyDescent="0.3">
      <c r="C22" s="7" t="s">
        <v>12</v>
      </c>
      <c r="D22" s="7" t="s">
        <v>31</v>
      </c>
      <c r="E22" s="7" t="s">
        <v>15</v>
      </c>
      <c r="F22" s="7">
        <v>4</v>
      </c>
      <c r="G22" s="7">
        <v>2</v>
      </c>
      <c r="H22" s="7" t="s">
        <v>19</v>
      </c>
      <c r="I22" s="7" t="s">
        <v>17</v>
      </c>
      <c r="J22" s="7">
        <v>0</v>
      </c>
      <c r="K22" s="7">
        <v>0.5</v>
      </c>
      <c r="L22" s="7">
        <f t="shared" si="0"/>
        <v>0.5</v>
      </c>
      <c r="M22" s="7">
        <f t="shared" si="1"/>
        <v>0.25</v>
      </c>
      <c r="N22" s="7">
        <f>J22-K22</f>
        <v>-0.5</v>
      </c>
      <c r="R22" s="8" t="s">
        <v>38</v>
      </c>
      <c r="S22" s="2">
        <v>48.816326530612244</v>
      </c>
      <c r="T22" s="2">
        <f>6.5</f>
        <v>6.5</v>
      </c>
    </row>
    <row r="23" spans="3:20" x14ac:dyDescent="0.3">
      <c r="C23" s="7" t="s">
        <v>12</v>
      </c>
      <c r="D23" s="7" t="s">
        <v>31</v>
      </c>
      <c r="E23" s="7" t="s">
        <v>15</v>
      </c>
      <c r="F23" s="7">
        <v>4</v>
      </c>
      <c r="G23" s="7">
        <v>2</v>
      </c>
      <c r="H23" s="7" t="s">
        <v>12</v>
      </c>
      <c r="I23" s="7" t="s">
        <v>13</v>
      </c>
      <c r="J23" s="7">
        <v>0</v>
      </c>
      <c r="K23" s="7">
        <v>0.5</v>
      </c>
      <c r="L23" s="7">
        <f t="shared" si="0"/>
        <v>0.5</v>
      </c>
      <c r="M23" s="7">
        <f t="shared" si="1"/>
        <v>0.25</v>
      </c>
      <c r="N23" s="7">
        <f>J23-K23</f>
        <v>-0.5</v>
      </c>
      <c r="R23" s="8" t="s">
        <v>39</v>
      </c>
      <c r="S23" s="8">
        <v>22.073469387755104</v>
      </c>
      <c r="T23" s="8">
        <v>8.75</v>
      </c>
    </row>
    <row r="24" spans="3:20" x14ac:dyDescent="0.3">
      <c r="C24" s="7" t="s">
        <v>12</v>
      </c>
      <c r="D24" s="7" t="s">
        <v>31</v>
      </c>
      <c r="E24" s="7" t="s">
        <v>17</v>
      </c>
      <c r="F24" s="7">
        <v>4</v>
      </c>
      <c r="G24" s="7" t="s">
        <v>16</v>
      </c>
      <c r="H24" s="7" t="s">
        <v>14</v>
      </c>
      <c r="I24" s="7" t="s">
        <v>12</v>
      </c>
      <c r="J24" s="7">
        <v>0</v>
      </c>
      <c r="K24" s="7">
        <v>0.5</v>
      </c>
      <c r="L24" s="7">
        <f t="shared" si="0"/>
        <v>0.5</v>
      </c>
      <c r="M24" s="7">
        <f t="shared" si="1"/>
        <v>0.25</v>
      </c>
      <c r="N24" s="7">
        <f>J24-K24</f>
        <v>-0.5</v>
      </c>
      <c r="R24" s="8" t="s">
        <v>40</v>
      </c>
      <c r="S24" s="8">
        <v>14.005515719801434</v>
      </c>
      <c r="T24" s="8">
        <v>3</v>
      </c>
    </row>
    <row r="25" spans="3:20" x14ac:dyDescent="0.3">
      <c r="C25" s="7" t="s">
        <v>12</v>
      </c>
      <c r="D25" s="7" t="s">
        <v>31</v>
      </c>
      <c r="E25" s="7" t="s">
        <v>13</v>
      </c>
      <c r="F25" s="7">
        <v>3</v>
      </c>
      <c r="G25" s="7" t="s">
        <v>16</v>
      </c>
      <c r="H25" s="7" t="s">
        <v>19</v>
      </c>
      <c r="I25" s="7" t="s">
        <v>13</v>
      </c>
      <c r="J25" s="7">
        <v>0</v>
      </c>
      <c r="K25" s="7">
        <v>0.5</v>
      </c>
      <c r="L25" s="7">
        <f t="shared" si="0"/>
        <v>0.5</v>
      </c>
      <c r="M25" s="7">
        <f t="shared" si="1"/>
        <v>0.25</v>
      </c>
      <c r="N25" s="7">
        <f>J25-K25</f>
        <v>-0.5</v>
      </c>
    </row>
    <row r="26" spans="3:20" x14ac:dyDescent="0.3">
      <c r="C26" s="7" t="s">
        <v>12</v>
      </c>
      <c r="D26" s="7" t="s">
        <v>31</v>
      </c>
      <c r="E26" s="7" t="s">
        <v>12</v>
      </c>
      <c r="F26" s="7">
        <v>2</v>
      </c>
      <c r="G26" s="7">
        <v>4</v>
      </c>
      <c r="H26" s="7" t="s">
        <v>12</v>
      </c>
      <c r="I26" s="7" t="s">
        <v>17</v>
      </c>
      <c r="J26" s="7">
        <v>0</v>
      </c>
      <c r="K26" s="7">
        <v>0.5</v>
      </c>
      <c r="L26" s="7">
        <f t="shared" si="0"/>
        <v>0.5</v>
      </c>
      <c r="M26" s="7">
        <f t="shared" si="1"/>
        <v>0.25</v>
      </c>
      <c r="N26" s="7">
        <f>J26-K26</f>
        <v>-0.5</v>
      </c>
    </row>
    <row r="27" spans="3:20" x14ac:dyDescent="0.3">
      <c r="C27" s="7" t="s">
        <v>12</v>
      </c>
      <c r="D27" s="7" t="s">
        <v>31</v>
      </c>
      <c r="E27" s="7" t="s">
        <v>17</v>
      </c>
      <c r="F27" s="7">
        <v>4</v>
      </c>
      <c r="G27" s="7">
        <v>2</v>
      </c>
      <c r="H27" s="7" t="s">
        <v>19</v>
      </c>
      <c r="I27" s="7" t="s">
        <v>13</v>
      </c>
      <c r="J27" s="7">
        <v>0</v>
      </c>
      <c r="K27" s="7">
        <v>0.5</v>
      </c>
      <c r="L27" s="7">
        <f t="shared" si="0"/>
        <v>0.5</v>
      </c>
      <c r="M27" s="7">
        <f t="shared" si="1"/>
        <v>0.25</v>
      </c>
      <c r="N27" s="7">
        <f>J27-K27</f>
        <v>-0.5</v>
      </c>
    </row>
    <row r="28" spans="3:20" x14ac:dyDescent="0.3">
      <c r="C28" s="7" t="s">
        <v>12</v>
      </c>
      <c r="D28" s="7" t="s">
        <v>31</v>
      </c>
      <c r="E28" s="7" t="s">
        <v>12</v>
      </c>
      <c r="F28" s="7">
        <v>2</v>
      </c>
      <c r="G28" s="7">
        <v>2</v>
      </c>
      <c r="H28" s="7" t="s">
        <v>12</v>
      </c>
      <c r="I28" s="7" t="s">
        <v>12</v>
      </c>
      <c r="J28" s="7">
        <v>0</v>
      </c>
      <c r="K28" s="7">
        <v>0.5</v>
      </c>
      <c r="L28" s="7">
        <f t="shared" si="0"/>
        <v>0.5</v>
      </c>
      <c r="M28" s="7">
        <f t="shared" si="1"/>
        <v>0.25</v>
      </c>
      <c r="N28" s="7">
        <f>J28-K28</f>
        <v>-0.5</v>
      </c>
    </row>
    <row r="29" spans="3:20" x14ac:dyDescent="0.3">
      <c r="C29" s="7" t="s">
        <v>17</v>
      </c>
      <c r="D29" s="7" t="s">
        <v>32</v>
      </c>
      <c r="E29" s="7" t="s">
        <v>17</v>
      </c>
      <c r="F29" s="7" t="s">
        <v>18</v>
      </c>
      <c r="G29" s="7" t="s">
        <v>16</v>
      </c>
      <c r="H29" s="7" t="s">
        <v>12</v>
      </c>
      <c r="I29" s="7" t="s">
        <v>12</v>
      </c>
      <c r="J29" s="7">
        <v>1</v>
      </c>
      <c r="K29" s="7">
        <v>0.5</v>
      </c>
      <c r="L29" s="7">
        <f t="shared" si="0"/>
        <v>0.5</v>
      </c>
      <c r="M29" s="7">
        <f t="shared" si="1"/>
        <v>0.25</v>
      </c>
      <c r="N29" s="7">
        <f>J29-K29</f>
        <v>0.5</v>
      </c>
    </row>
    <row r="30" spans="3:20" x14ac:dyDescent="0.3">
      <c r="C30" s="7" t="s">
        <v>17</v>
      </c>
      <c r="D30" s="7" t="s">
        <v>32</v>
      </c>
      <c r="E30" s="7" t="s">
        <v>13</v>
      </c>
      <c r="F30" s="7">
        <v>4</v>
      </c>
      <c r="G30" s="7" t="s">
        <v>16</v>
      </c>
      <c r="H30" s="7" t="s">
        <v>12</v>
      </c>
      <c r="I30" s="7" t="s">
        <v>17</v>
      </c>
      <c r="J30" s="7">
        <v>1</v>
      </c>
      <c r="K30" s="7">
        <v>0.5</v>
      </c>
      <c r="L30" s="7">
        <f t="shared" si="0"/>
        <v>0.5</v>
      </c>
      <c r="M30" s="7">
        <f t="shared" si="1"/>
        <v>0.25</v>
      </c>
      <c r="N30" s="7">
        <f>J30-K30</f>
        <v>0.5</v>
      </c>
    </row>
    <row r="31" spans="3:20" x14ac:dyDescent="0.3">
      <c r="C31" s="7" t="s">
        <v>17</v>
      </c>
      <c r="D31" s="7" t="s">
        <v>32</v>
      </c>
      <c r="E31" s="7" t="s">
        <v>15</v>
      </c>
      <c r="F31" s="7">
        <v>4</v>
      </c>
      <c r="G31" s="7">
        <v>4</v>
      </c>
      <c r="H31" s="7" t="s">
        <v>14</v>
      </c>
      <c r="I31" s="7" t="s">
        <v>17</v>
      </c>
      <c r="J31" s="7">
        <v>1</v>
      </c>
      <c r="K31" s="7">
        <v>0.5</v>
      </c>
      <c r="L31" s="7">
        <f t="shared" si="0"/>
        <v>0.5</v>
      </c>
      <c r="M31" s="7">
        <f t="shared" si="1"/>
        <v>0.25</v>
      </c>
      <c r="N31" s="7">
        <f>J31-K31</f>
        <v>0.5</v>
      </c>
    </row>
    <row r="32" spans="3:20" x14ac:dyDescent="0.3">
      <c r="C32" s="7" t="s">
        <v>17</v>
      </c>
      <c r="D32" s="7" t="s">
        <v>32</v>
      </c>
      <c r="E32" s="7" t="s">
        <v>17</v>
      </c>
      <c r="F32" s="7">
        <v>3</v>
      </c>
      <c r="G32" s="7">
        <v>4</v>
      </c>
      <c r="H32" s="7" t="s">
        <v>14</v>
      </c>
      <c r="I32" s="7" t="s">
        <v>13</v>
      </c>
      <c r="J32" s="7">
        <v>1</v>
      </c>
      <c r="K32" s="7">
        <v>0.5</v>
      </c>
      <c r="L32" s="7">
        <f t="shared" si="0"/>
        <v>0.5</v>
      </c>
      <c r="M32" s="7">
        <f t="shared" si="1"/>
        <v>0.25</v>
      </c>
      <c r="N32" s="7">
        <f>J32-K32</f>
        <v>0.5</v>
      </c>
    </row>
    <row r="33" spans="3:14" x14ac:dyDescent="0.3">
      <c r="C33" s="7" t="s">
        <v>17</v>
      </c>
      <c r="D33" s="7" t="s">
        <v>32</v>
      </c>
      <c r="E33" s="7" t="s">
        <v>13</v>
      </c>
      <c r="F33" s="7" t="s">
        <v>18</v>
      </c>
      <c r="G33" s="7">
        <v>2</v>
      </c>
      <c r="H33" s="7" t="s">
        <v>19</v>
      </c>
      <c r="I33" s="7" t="s">
        <v>17</v>
      </c>
      <c r="J33" s="7">
        <v>1</v>
      </c>
      <c r="K33" s="7">
        <v>0.5</v>
      </c>
      <c r="L33" s="7">
        <f t="shared" si="0"/>
        <v>0.5</v>
      </c>
      <c r="M33" s="7">
        <f t="shared" si="1"/>
        <v>0.25</v>
      </c>
      <c r="N33" s="7">
        <f>J33-K33</f>
        <v>0.5</v>
      </c>
    </row>
    <row r="34" spans="3:14" x14ac:dyDescent="0.3">
      <c r="C34" s="7" t="s">
        <v>17</v>
      </c>
      <c r="D34" s="7" t="s">
        <v>32</v>
      </c>
      <c r="E34" s="7" t="s">
        <v>12</v>
      </c>
      <c r="F34" s="7">
        <v>2</v>
      </c>
      <c r="G34" s="7">
        <v>2</v>
      </c>
      <c r="H34" s="7" t="s">
        <v>14</v>
      </c>
      <c r="I34" s="7" t="s">
        <v>17</v>
      </c>
      <c r="J34" s="7">
        <v>1</v>
      </c>
      <c r="K34" s="7">
        <v>0.5</v>
      </c>
      <c r="L34" s="7">
        <f t="shared" si="0"/>
        <v>0.5</v>
      </c>
      <c r="M34" s="7">
        <f t="shared" si="1"/>
        <v>0.25</v>
      </c>
      <c r="N34" s="7">
        <f>J34-K34</f>
        <v>0.5</v>
      </c>
    </row>
    <row r="35" spans="3:14" x14ac:dyDescent="0.3">
      <c r="C35" s="7" t="s">
        <v>17</v>
      </c>
      <c r="D35" s="7" t="s">
        <v>32</v>
      </c>
      <c r="E35" s="7" t="s">
        <v>13</v>
      </c>
      <c r="F35" s="7">
        <v>4</v>
      </c>
      <c r="G35" s="7">
        <v>2</v>
      </c>
      <c r="H35" s="7" t="s">
        <v>14</v>
      </c>
      <c r="I35" s="7" t="s">
        <v>12</v>
      </c>
      <c r="J35" s="7">
        <v>1</v>
      </c>
      <c r="K35" s="7">
        <v>0.5</v>
      </c>
      <c r="L35" s="7">
        <f t="shared" si="0"/>
        <v>0.5</v>
      </c>
      <c r="M35" s="7">
        <f t="shared" si="1"/>
        <v>0.25</v>
      </c>
      <c r="N35" s="7">
        <f>J35-K35</f>
        <v>0.5</v>
      </c>
    </row>
    <row r="36" spans="3:14" x14ac:dyDescent="0.3">
      <c r="C36" s="7" t="s">
        <v>17</v>
      </c>
      <c r="D36" s="7" t="s">
        <v>32</v>
      </c>
      <c r="E36" s="7" t="s">
        <v>12</v>
      </c>
      <c r="F36" s="7">
        <v>2</v>
      </c>
      <c r="G36" s="7">
        <v>4</v>
      </c>
      <c r="H36" s="7" t="s">
        <v>14</v>
      </c>
      <c r="I36" s="7" t="s">
        <v>17</v>
      </c>
      <c r="J36" s="7">
        <v>1</v>
      </c>
      <c r="K36" s="7">
        <v>0.5</v>
      </c>
      <c r="L36" s="7">
        <f t="shared" si="0"/>
        <v>0.5</v>
      </c>
      <c r="M36" s="7">
        <f t="shared" si="1"/>
        <v>0.25</v>
      </c>
      <c r="N36" s="7">
        <f>J36-K36</f>
        <v>0.5</v>
      </c>
    </row>
    <row r="37" spans="3:14" x14ac:dyDescent="0.3">
      <c r="C37" s="7" t="s">
        <v>17</v>
      </c>
      <c r="D37" s="7" t="s">
        <v>32</v>
      </c>
      <c r="E37" s="7" t="s">
        <v>17</v>
      </c>
      <c r="F37" s="7" t="s">
        <v>18</v>
      </c>
      <c r="G37" s="7">
        <v>2</v>
      </c>
      <c r="H37" s="7" t="s">
        <v>12</v>
      </c>
      <c r="I37" s="7" t="s">
        <v>12</v>
      </c>
      <c r="J37" s="7">
        <v>1</v>
      </c>
      <c r="K37" s="7">
        <v>0.5</v>
      </c>
      <c r="L37" s="7">
        <f t="shared" si="0"/>
        <v>0.5</v>
      </c>
      <c r="M37" s="7">
        <f t="shared" si="1"/>
        <v>0.25</v>
      </c>
      <c r="N37" s="7">
        <f>J37-K37</f>
        <v>0.5</v>
      </c>
    </row>
    <row r="38" spans="3:14" x14ac:dyDescent="0.3">
      <c r="C38" s="7" t="s">
        <v>15</v>
      </c>
      <c r="D38" s="7" t="s">
        <v>32</v>
      </c>
      <c r="E38" s="7" t="s">
        <v>12</v>
      </c>
      <c r="F38" s="7">
        <v>3</v>
      </c>
      <c r="G38" s="7" t="s">
        <v>16</v>
      </c>
      <c r="H38" s="7" t="s">
        <v>14</v>
      </c>
      <c r="I38" s="7" t="s">
        <v>12</v>
      </c>
      <c r="J38" s="7">
        <v>1</v>
      </c>
      <c r="K38" s="7">
        <v>0.5</v>
      </c>
      <c r="L38" s="7">
        <f t="shared" si="0"/>
        <v>0.5</v>
      </c>
      <c r="M38" s="7">
        <f t="shared" si="1"/>
        <v>0.25</v>
      </c>
      <c r="N38" s="7">
        <f>J38-K38</f>
        <v>0.5</v>
      </c>
    </row>
    <row r="39" spans="3:14" x14ac:dyDescent="0.3">
      <c r="C39" s="7" t="s">
        <v>15</v>
      </c>
      <c r="D39" s="7" t="s">
        <v>32</v>
      </c>
      <c r="E39" s="7" t="s">
        <v>17</v>
      </c>
      <c r="F39" s="7">
        <v>4</v>
      </c>
      <c r="G39" s="7" t="s">
        <v>16</v>
      </c>
      <c r="H39" s="7" t="s">
        <v>12</v>
      </c>
      <c r="I39" s="7" t="s">
        <v>17</v>
      </c>
      <c r="J39" s="7">
        <v>1</v>
      </c>
      <c r="K39" s="7">
        <v>0.5</v>
      </c>
      <c r="L39" s="7">
        <f t="shared" si="0"/>
        <v>0.5</v>
      </c>
      <c r="M39" s="7">
        <f t="shared" si="1"/>
        <v>0.25</v>
      </c>
      <c r="N39" s="7">
        <f>J39-K39</f>
        <v>0.5</v>
      </c>
    </row>
    <row r="40" spans="3:14" x14ac:dyDescent="0.3">
      <c r="C40" s="7" t="s">
        <v>15</v>
      </c>
      <c r="D40" s="7" t="s">
        <v>32</v>
      </c>
      <c r="E40" s="7" t="s">
        <v>13</v>
      </c>
      <c r="F40" s="7">
        <v>4</v>
      </c>
      <c r="G40" s="7" t="s">
        <v>16</v>
      </c>
      <c r="H40" s="7" t="s">
        <v>14</v>
      </c>
      <c r="I40" s="7" t="s">
        <v>17</v>
      </c>
      <c r="J40" s="7">
        <v>1</v>
      </c>
      <c r="K40" s="7">
        <v>0.5</v>
      </c>
      <c r="L40" s="7">
        <f t="shared" si="0"/>
        <v>0.5</v>
      </c>
      <c r="M40" s="7">
        <f t="shared" si="1"/>
        <v>0.25</v>
      </c>
      <c r="N40" s="7">
        <f>J40-K40</f>
        <v>0.5</v>
      </c>
    </row>
    <row r="41" spans="3:14" x14ac:dyDescent="0.3">
      <c r="C41" s="7" t="s">
        <v>15</v>
      </c>
      <c r="D41" s="7" t="s">
        <v>32</v>
      </c>
      <c r="E41" s="7" t="s">
        <v>12</v>
      </c>
      <c r="F41" s="7">
        <v>4</v>
      </c>
      <c r="G41" s="7">
        <v>2</v>
      </c>
      <c r="H41" s="7" t="s">
        <v>14</v>
      </c>
      <c r="I41" s="7" t="s">
        <v>17</v>
      </c>
      <c r="J41" s="7">
        <v>1</v>
      </c>
      <c r="K41" s="7">
        <v>0.5</v>
      </c>
      <c r="L41" s="7">
        <f t="shared" si="0"/>
        <v>0.5</v>
      </c>
      <c r="M41" s="7">
        <f t="shared" si="1"/>
        <v>0.25</v>
      </c>
      <c r="N41" s="7">
        <f>J41-K41</f>
        <v>0.5</v>
      </c>
    </row>
    <row r="42" spans="3:14" x14ac:dyDescent="0.3">
      <c r="C42" s="7" t="s">
        <v>15</v>
      </c>
      <c r="D42" s="7" t="s">
        <v>32</v>
      </c>
      <c r="E42" s="7" t="s">
        <v>12</v>
      </c>
      <c r="F42" s="7" t="s">
        <v>18</v>
      </c>
      <c r="G42" s="7">
        <v>4</v>
      </c>
      <c r="H42" s="7" t="s">
        <v>12</v>
      </c>
      <c r="I42" s="7" t="s">
        <v>12</v>
      </c>
      <c r="J42" s="7">
        <v>1</v>
      </c>
      <c r="K42" s="7">
        <v>0.5</v>
      </c>
      <c r="L42" s="7">
        <f t="shared" si="0"/>
        <v>0.5</v>
      </c>
      <c r="M42" s="7">
        <f t="shared" si="1"/>
        <v>0.25</v>
      </c>
      <c r="N42" s="7">
        <f>J42-K42</f>
        <v>0.5</v>
      </c>
    </row>
    <row r="43" spans="3:14" x14ac:dyDescent="0.3">
      <c r="C43" s="7" t="s">
        <v>15</v>
      </c>
      <c r="D43" s="7" t="s">
        <v>32</v>
      </c>
      <c r="E43" s="7" t="s">
        <v>13</v>
      </c>
      <c r="F43" s="7">
        <v>2</v>
      </c>
      <c r="G43" s="7" t="s">
        <v>16</v>
      </c>
      <c r="H43" s="7" t="s">
        <v>12</v>
      </c>
      <c r="I43" s="7" t="s">
        <v>12</v>
      </c>
      <c r="J43" s="7">
        <v>1</v>
      </c>
      <c r="K43" s="7">
        <v>0.5</v>
      </c>
      <c r="L43" s="7">
        <f t="shared" si="0"/>
        <v>0.5</v>
      </c>
      <c r="M43" s="7">
        <f t="shared" si="1"/>
        <v>0.25</v>
      </c>
      <c r="N43" s="7">
        <f>J43-K43</f>
        <v>0.5</v>
      </c>
    </row>
    <row r="44" spans="3:14" x14ac:dyDescent="0.3">
      <c r="C44" s="7" t="s">
        <v>15</v>
      </c>
      <c r="D44" s="7" t="s">
        <v>32</v>
      </c>
      <c r="E44" s="7" t="s">
        <v>13</v>
      </c>
      <c r="F44" s="7">
        <v>3</v>
      </c>
      <c r="G44" s="7" t="s">
        <v>16</v>
      </c>
      <c r="H44" s="7" t="s">
        <v>19</v>
      </c>
      <c r="I44" s="7" t="s">
        <v>13</v>
      </c>
      <c r="J44" s="7">
        <v>1</v>
      </c>
      <c r="K44" s="7">
        <v>0.5</v>
      </c>
      <c r="L44" s="7">
        <f t="shared" si="0"/>
        <v>0.5</v>
      </c>
      <c r="M44" s="7">
        <f t="shared" si="1"/>
        <v>0.25</v>
      </c>
      <c r="N44" s="7">
        <f>J44-K44</f>
        <v>0.5</v>
      </c>
    </row>
    <row r="45" spans="3:14" x14ac:dyDescent="0.3">
      <c r="C45" s="7" t="s">
        <v>15</v>
      </c>
      <c r="D45" s="7" t="s">
        <v>32</v>
      </c>
      <c r="E45" s="7" t="s">
        <v>17</v>
      </c>
      <c r="F45" s="7" t="s">
        <v>18</v>
      </c>
      <c r="G45" s="7">
        <v>2</v>
      </c>
      <c r="H45" s="7" t="s">
        <v>19</v>
      </c>
      <c r="I45" s="7" t="s">
        <v>12</v>
      </c>
      <c r="J45" s="7">
        <v>1</v>
      </c>
      <c r="K45" s="7">
        <v>0.5</v>
      </c>
      <c r="L45" s="7">
        <f t="shared" si="0"/>
        <v>0.5</v>
      </c>
      <c r="M45" s="7">
        <f t="shared" si="1"/>
        <v>0.25</v>
      </c>
      <c r="N45" s="7">
        <f>J45-K45</f>
        <v>0.5</v>
      </c>
    </row>
    <row r="46" spans="3:14" x14ac:dyDescent="0.3">
      <c r="C46" s="7" t="s">
        <v>15</v>
      </c>
      <c r="D46" s="7" t="s">
        <v>32</v>
      </c>
      <c r="E46" s="7" t="s">
        <v>13</v>
      </c>
      <c r="F46" s="7" t="s">
        <v>18</v>
      </c>
      <c r="G46" s="7">
        <v>4</v>
      </c>
      <c r="H46" s="7" t="s">
        <v>19</v>
      </c>
      <c r="I46" s="7" t="s">
        <v>17</v>
      </c>
      <c r="J46" s="7">
        <v>1</v>
      </c>
      <c r="K46" s="7">
        <v>0.5</v>
      </c>
      <c r="L46" s="7">
        <f t="shared" si="0"/>
        <v>0.5</v>
      </c>
      <c r="M46" s="7">
        <f t="shared" si="1"/>
        <v>0.25</v>
      </c>
      <c r="N46" s="7">
        <f>J46-K46</f>
        <v>0.5</v>
      </c>
    </row>
    <row r="47" spans="3:14" x14ac:dyDescent="0.3">
      <c r="C47" s="7" t="s">
        <v>15</v>
      </c>
      <c r="D47" s="7" t="s">
        <v>32</v>
      </c>
      <c r="E47" s="7" t="s">
        <v>17</v>
      </c>
      <c r="F47" s="7">
        <v>4</v>
      </c>
      <c r="G47" s="7">
        <v>2</v>
      </c>
      <c r="H47" s="7" t="s">
        <v>14</v>
      </c>
      <c r="I47" s="7" t="s">
        <v>17</v>
      </c>
      <c r="J47" s="7">
        <v>1</v>
      </c>
      <c r="K47" s="7">
        <v>0.5</v>
      </c>
      <c r="L47" s="7">
        <f t="shared" si="0"/>
        <v>0.5</v>
      </c>
      <c r="M47" s="7">
        <f t="shared" si="1"/>
        <v>0.25</v>
      </c>
      <c r="N47" s="7">
        <f>J47-K47</f>
        <v>0.5</v>
      </c>
    </row>
    <row r="48" spans="3:14" x14ac:dyDescent="0.3">
      <c r="C48" s="7" t="s">
        <v>15</v>
      </c>
      <c r="D48" s="7" t="s">
        <v>32</v>
      </c>
      <c r="E48" s="7" t="s">
        <v>15</v>
      </c>
      <c r="F48" s="7">
        <v>4</v>
      </c>
      <c r="G48" s="7" t="s">
        <v>16</v>
      </c>
      <c r="H48" s="7" t="s">
        <v>14</v>
      </c>
      <c r="I48" s="7" t="s">
        <v>17</v>
      </c>
      <c r="J48" s="7">
        <v>1</v>
      </c>
      <c r="K48" s="7">
        <v>0.5</v>
      </c>
      <c r="L48" s="7">
        <f t="shared" si="0"/>
        <v>0.5</v>
      </c>
      <c r="M48" s="7">
        <f t="shared" si="1"/>
        <v>0.25</v>
      </c>
      <c r="N48" s="7">
        <f>J48-K48</f>
        <v>0.5</v>
      </c>
    </row>
    <row r="49" spans="3:14" x14ac:dyDescent="0.3">
      <c r="C49" s="7" t="s">
        <v>15</v>
      </c>
      <c r="D49" s="7" t="s">
        <v>32</v>
      </c>
      <c r="E49" s="7" t="s">
        <v>17</v>
      </c>
      <c r="F49" s="7" t="s">
        <v>18</v>
      </c>
      <c r="G49" s="7" t="s">
        <v>16</v>
      </c>
      <c r="H49" s="7" t="s">
        <v>19</v>
      </c>
      <c r="I49" s="7" t="s">
        <v>12</v>
      </c>
      <c r="J49" s="7">
        <v>1</v>
      </c>
      <c r="K49" s="7">
        <v>0.5</v>
      </c>
      <c r="L49" s="7">
        <f t="shared" si="0"/>
        <v>0.5</v>
      </c>
      <c r="M49" s="7">
        <f t="shared" si="1"/>
        <v>0.25</v>
      </c>
      <c r="N49" s="7">
        <f>J49-K49</f>
        <v>0.5</v>
      </c>
    </row>
    <row r="50" spans="3:14" x14ac:dyDescent="0.3">
      <c r="C50" s="7" t="s">
        <v>15</v>
      </c>
      <c r="D50" s="7" t="s">
        <v>32</v>
      </c>
      <c r="E50" s="7" t="s">
        <v>12</v>
      </c>
      <c r="F50" s="7">
        <v>4</v>
      </c>
      <c r="G50" s="7" t="s">
        <v>16</v>
      </c>
      <c r="H50" s="7" t="s">
        <v>12</v>
      </c>
      <c r="I50" s="7" t="s">
        <v>13</v>
      </c>
      <c r="J50" s="7">
        <v>1</v>
      </c>
      <c r="K50" s="7">
        <v>0.5</v>
      </c>
      <c r="L50" s="7">
        <f t="shared" si="0"/>
        <v>0.5</v>
      </c>
      <c r="M50" s="7">
        <f t="shared" si="1"/>
        <v>0.25</v>
      </c>
      <c r="N50" s="7">
        <f>J50-K50</f>
        <v>0.5</v>
      </c>
    </row>
    <row r="51" spans="3:14" x14ac:dyDescent="0.3">
      <c r="C51" s="7" t="s">
        <v>15</v>
      </c>
      <c r="D51" s="7" t="s">
        <v>32</v>
      </c>
      <c r="E51" s="7" t="s">
        <v>13</v>
      </c>
      <c r="F51" s="7">
        <v>2</v>
      </c>
      <c r="G51" s="7" t="s">
        <v>16</v>
      </c>
      <c r="H51" s="7" t="s">
        <v>19</v>
      </c>
      <c r="I51" s="7" t="s">
        <v>17</v>
      </c>
      <c r="J51" s="7">
        <v>1</v>
      </c>
      <c r="K51" s="7">
        <v>0.5</v>
      </c>
      <c r="L51" s="7">
        <f t="shared" si="0"/>
        <v>0.5</v>
      </c>
      <c r="M51" s="7">
        <f t="shared" si="1"/>
        <v>0.25</v>
      </c>
      <c r="N51" s="7">
        <f>J51-K51</f>
        <v>0.5</v>
      </c>
    </row>
  </sheetData>
  <sortState xmlns:xlrd2="http://schemas.microsoft.com/office/spreadsheetml/2017/richdata2" ref="C3:N51">
    <sortCondition ref="C3:C51" customList="low,med,high,vhigh"/>
  </sortState>
  <mergeCells count="1">
    <mergeCell ref="R21:S21"/>
  </mergeCells>
  <conditionalFormatting sqref="T22:T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XGBoost Tree Regressor </vt:lpstr>
      <vt:lpstr>XGBoost 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vamsikrishna.sahini@outlook.com</dc:creator>
  <cp:lastModifiedBy>vamsikrishna.sahini@outlook.com</cp:lastModifiedBy>
  <dcterms:created xsi:type="dcterms:W3CDTF">2025-02-05T05:02:05Z</dcterms:created>
  <dcterms:modified xsi:type="dcterms:W3CDTF">2025-02-05T07:30:12Z</dcterms:modified>
</cp:coreProperties>
</file>