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3SPAnalytics\01-SDP\RefDocs\"/>
    </mc:Choice>
  </mc:AlternateContent>
  <xr:revisionPtr revIDLastSave="0" documentId="13_ncr:1_{E2030B9B-6FFA-4CD7-865E-2514139CD640}" xr6:coauthVersionLast="47" xr6:coauthVersionMax="47" xr10:uidLastSave="{00000000-0000-0000-0000-000000000000}"/>
  <bookViews>
    <workbookView xWindow="-110" yWindow="-110" windowWidth="19420" windowHeight="10560" activeTab="4" xr2:uid="{5FCAB009-9095-4A07-BCAB-0B3CD01A240E}"/>
  </bookViews>
  <sheets>
    <sheet name="ConfusionMatrix" sheetId="1" r:id="rId1"/>
    <sheet name="CMPF" sheetId="2" r:id="rId2"/>
    <sheet name="RoC" sheetId="6" r:id="rId3"/>
    <sheet name="CF-Updated" sheetId="8" r:id="rId4"/>
    <sheet name="CM13by13" sheetId="11" r:id="rId5"/>
    <sheet name="Pic" sheetId="10" r:id="rId6"/>
    <sheet name="BK" sheetId="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1" l="1"/>
  <c r="G21" i="11"/>
  <c r="F21" i="11"/>
  <c r="E21" i="11"/>
  <c r="D21" i="11"/>
  <c r="H20" i="11"/>
  <c r="G20" i="11"/>
  <c r="F20" i="11"/>
  <c r="E20" i="11"/>
  <c r="D20" i="11"/>
  <c r="H19" i="11"/>
  <c r="G19" i="11"/>
  <c r="F19" i="11"/>
  <c r="E19" i="11"/>
  <c r="D19" i="11"/>
  <c r="R4" i="11"/>
  <c r="R12" i="8"/>
  <c r="R13" i="8"/>
  <c r="R14" i="8"/>
  <c r="R15" i="8"/>
  <c r="R11" i="8"/>
  <c r="Q15" i="8"/>
  <c r="P15" i="8"/>
  <c r="O15" i="8"/>
  <c r="N15" i="8"/>
  <c r="Q14" i="8"/>
  <c r="P14" i="8"/>
  <c r="O14" i="8"/>
  <c r="N14" i="8"/>
  <c r="Q13" i="8"/>
  <c r="P13" i="8"/>
  <c r="O13" i="8"/>
  <c r="N13" i="8"/>
  <c r="Q12" i="8"/>
  <c r="P12" i="8"/>
  <c r="O12" i="8"/>
  <c r="N12" i="8"/>
  <c r="Q11" i="8"/>
  <c r="P11" i="8"/>
  <c r="O11" i="8"/>
  <c r="N11" i="8"/>
  <c r="S15" i="8" l="1"/>
  <c r="S14" i="8"/>
  <c r="S13" i="8"/>
  <c r="S11" i="8"/>
  <c r="S12" i="8"/>
  <c r="H11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G11" i="8"/>
  <c r="Q9" i="1"/>
  <c r="Q7" i="1"/>
  <c r="P9" i="1" l="1"/>
  <c r="O9" i="1"/>
  <c r="S7" i="1" s="1"/>
  <c r="Q8" i="1"/>
  <c r="O21" i="1" s="1"/>
</calcChain>
</file>

<file path=xl/sharedStrings.xml><?xml version="1.0" encoding="utf-8"?>
<sst xmlns="http://schemas.openxmlformats.org/spreadsheetml/2006/main" count="70" uniqueCount="46">
  <si>
    <t>Predicted Class</t>
  </si>
  <si>
    <t>Actual 
Class</t>
  </si>
  <si>
    <t>Understand the four outputs in confusion matrix</t>
  </si>
  <si>
    <r>
      <rPr>
        <b/>
        <sz val="10"/>
        <color rgb="FF0070C0"/>
        <rFont val="Arial"/>
        <family val="2"/>
      </rPr>
      <t>Confusion Matrix</t>
    </r>
    <r>
      <rPr>
        <sz val="10"/>
        <color theme="1"/>
        <rFont val="Arial"/>
        <family val="2"/>
      </rPr>
      <t xml:space="preserve"> is a tool to determine the performance of classifier. It contains information about actual and predicted classifications.</t>
    </r>
  </si>
  <si>
    <t>Confusion Matrix</t>
  </si>
  <si>
    <t>Sl.No</t>
  </si>
  <si>
    <r>
      <rPr>
        <b/>
        <sz val="10"/>
        <color rgb="FF0070C0"/>
        <rFont val="Arial"/>
        <family val="2"/>
      </rPr>
      <t>Accuracy</t>
    </r>
    <r>
      <rPr>
        <sz val="10"/>
        <color theme="1"/>
        <rFont val="Arial"/>
        <family val="2"/>
      </rPr>
      <t xml:space="preserve"> is the proportion of the total number of predictions that are correct. </t>
    </r>
  </si>
  <si>
    <r>
      <rPr>
        <b/>
        <sz val="10"/>
        <color rgb="FF0070C0"/>
        <rFont val="Arial"/>
        <family val="2"/>
      </rPr>
      <t>Precision</t>
    </r>
    <r>
      <rPr>
        <sz val="10"/>
        <color theme="1"/>
        <rFont val="Arial"/>
        <family val="2"/>
      </rPr>
      <t xml:space="preserve"> is ratio of total number of correctly classified positives and the total number of predicted positives. It shows correctness achieved in positive prediction</t>
    </r>
  </si>
  <si>
    <r>
      <rPr>
        <b/>
        <sz val="10"/>
        <color rgb="FF0070C0"/>
        <rFont val="Arial"/>
        <family val="2"/>
      </rPr>
      <t>F1 score</t>
    </r>
    <r>
      <rPr>
        <sz val="10"/>
        <color theme="1"/>
        <rFont val="Arial"/>
        <family val="2"/>
      </rPr>
      <t xml:space="preserve"> is a weighted average of the recall (sensitivity) and precision. F1 score might be good choice when you seek to balance between Precision and Recall. </t>
    </r>
  </si>
  <si>
    <t xml:space="preserve">It helps to compute recall and precision in one equation so that the problem to distinguish the models with low recall and high precision or vice versa </t>
  </si>
  <si>
    <r>
      <rPr>
        <b/>
        <sz val="10"/>
        <color rgb="FF0070C0"/>
        <rFont val="Arial"/>
        <family val="2"/>
      </rPr>
      <t>Sensitivity</t>
    </r>
    <r>
      <rPr>
        <sz val="10"/>
        <color theme="1"/>
        <rFont val="Arial"/>
        <family val="2"/>
      </rPr>
      <t xml:space="preserve"> is also referred as </t>
    </r>
    <r>
      <rPr>
        <b/>
        <sz val="10"/>
        <color rgb="FF0070C0"/>
        <rFont val="Arial"/>
        <family val="2"/>
      </rPr>
      <t>True Positive Rate</t>
    </r>
    <r>
      <rPr>
        <sz val="10"/>
        <color theme="1"/>
        <rFont val="Arial"/>
        <family val="2"/>
      </rPr>
      <t xml:space="preserve"> or</t>
    </r>
    <r>
      <rPr>
        <b/>
        <sz val="10"/>
        <color rgb="FF0070C0"/>
        <rFont val="Arial"/>
        <family val="2"/>
      </rPr>
      <t xml:space="preserve"> Recall</t>
    </r>
    <r>
      <rPr>
        <sz val="10"/>
        <color theme="1"/>
        <rFont val="Arial"/>
        <family val="2"/>
      </rPr>
      <t xml:space="preserve">. It is measure of positive examples labeled as positive by classifier. It should be higher. </t>
    </r>
  </si>
  <si>
    <r>
      <rPr>
        <b/>
        <sz val="10"/>
        <color rgb="FF0070C0"/>
        <rFont val="Arial"/>
        <family val="2"/>
      </rPr>
      <t>Specificity</t>
    </r>
    <r>
      <rPr>
        <sz val="10"/>
        <color theme="1"/>
        <rFont val="Arial"/>
        <family val="2"/>
      </rPr>
      <t xml:space="preserve"> is also know as </t>
    </r>
    <r>
      <rPr>
        <b/>
        <sz val="10"/>
        <color rgb="FF0070C0"/>
        <rFont val="Arial"/>
        <family val="2"/>
      </rPr>
      <t>True Negative Rate</t>
    </r>
    <r>
      <rPr>
        <sz val="10"/>
        <color theme="1"/>
        <rFont val="Arial"/>
        <family val="2"/>
      </rPr>
      <t xml:space="preserve">. It is measure of negative examples labeled as negative by classifier. There should be high specificity. </t>
    </r>
  </si>
  <si>
    <t>F1 Score</t>
  </si>
  <si>
    <t>Advanced classification metrics based on confusion matrix</t>
  </si>
  <si>
    <r>
      <rPr>
        <b/>
        <sz val="10"/>
        <color rgb="FF0070C0"/>
        <rFont val="Arial"/>
        <family val="2"/>
      </rPr>
      <t>True Positive (TP)</t>
    </r>
    <r>
      <rPr>
        <sz val="10"/>
        <color theme="1"/>
        <rFont val="Arial"/>
        <family val="2"/>
      </rPr>
      <t xml:space="preserve"> is the number of correct predictions which means positive class correctly identified as positive</t>
    </r>
  </si>
  <si>
    <r>
      <rPr>
        <b/>
        <sz val="10"/>
        <color rgb="FF0070C0"/>
        <rFont val="Arial"/>
        <family val="2"/>
      </rPr>
      <t xml:space="preserve">False Negative (FN) </t>
    </r>
    <r>
      <rPr>
        <sz val="10"/>
        <color theme="1"/>
        <rFont val="Arial"/>
        <family val="2"/>
      </rPr>
      <t>is the number of incorrect predictions which means positive class incorrectly identified as negative</t>
    </r>
  </si>
  <si>
    <r>
      <rPr>
        <b/>
        <sz val="10"/>
        <color rgb="FF0070C0"/>
        <rFont val="Arial"/>
        <family val="2"/>
      </rPr>
      <t>False positive (FP)</t>
    </r>
    <r>
      <rPr>
        <sz val="10"/>
        <color theme="1"/>
        <rFont val="Arial"/>
        <family val="2"/>
      </rPr>
      <t xml:space="preserve"> is the number of incorrect predictions which means negative class incorrectly identified as positive</t>
    </r>
  </si>
  <si>
    <r>
      <rPr>
        <b/>
        <sz val="10"/>
        <color rgb="FF0070C0"/>
        <rFont val="Arial"/>
        <family val="2"/>
      </rPr>
      <t>True Negative (TN)</t>
    </r>
    <r>
      <rPr>
        <sz val="10"/>
        <color theme="1"/>
        <rFont val="Arial"/>
        <family val="2"/>
      </rPr>
      <t xml:space="preserve"> is the number of correct predictions which means negative class correctly identified as negative</t>
    </r>
  </si>
  <si>
    <t>Positive (Y-1)</t>
  </si>
  <si>
    <t>Negative (N-0)</t>
  </si>
  <si>
    <t>Recall</t>
  </si>
  <si>
    <t>Precision</t>
  </si>
  <si>
    <t>Accuracy</t>
  </si>
  <si>
    <t>Matthews Correlation Coefficient (MCC)</t>
  </si>
  <si>
    <t>Range of values of MCC lie between -1 to +1. A model with a score of +1 is a perfect model and -1 is a poor model</t>
  </si>
  <si>
    <t>Specificity</t>
  </si>
  <si>
    <t>Neg Pred Value</t>
  </si>
  <si>
    <t>Balanced Accuracy</t>
  </si>
  <si>
    <t>Receiver Operating Characteristic (ROC) curve</t>
  </si>
  <si>
    <t>The true positive rate (tpr) is the recall and the false positive rate (FPR) is the probability of a false alarm</t>
  </si>
  <si>
    <t>A ROC curve plots the true positive rate (tpr) versus the false positive rate (fpr) as a function of the model’s threshold for classifying a positive. Given that c is a constant known as decision threshold, the below ROC curve suggests that by default c=0.5, when c=0.2, both tpr and fpr increase. When c=0.8, both tpr and fpr decrease. In general, tpr and fpr increase as c decrease. In the extreme case when c=1, all cases are predicted as negative; tpr=fpr=0. On the other hand, when c=0, all cases are predicted as positive; tpr=fpr=1.</t>
  </si>
  <si>
    <r>
      <t xml:space="preserve">ROC is a major visualization technique for presenting the performance of a classification model. 
It summarizes the trade-off between the </t>
    </r>
    <r>
      <rPr>
        <b/>
        <sz val="11"/>
        <color rgb="FFFF0000"/>
        <rFont val="Calibri"/>
        <family val="2"/>
        <scheme val="minor"/>
      </rPr>
      <t xml:space="preserve">true positive rate (tpr)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false positive rate (fpr)</t>
    </r>
    <r>
      <rPr>
        <sz val="11"/>
        <color theme="1"/>
        <rFont val="Calibri"/>
        <family val="2"/>
        <scheme val="minor"/>
      </rPr>
      <t xml:space="preserve"> for a predictive model using different probability thresholds.</t>
    </r>
  </si>
  <si>
    <t>TP</t>
  </si>
  <si>
    <t>FP</t>
  </si>
  <si>
    <t>TN</t>
  </si>
  <si>
    <t>FN</t>
  </si>
  <si>
    <t>Actual</t>
  </si>
  <si>
    <t>Predicted</t>
  </si>
  <si>
    <t xml:space="preserve"> Assess the performance of the model by the area under the ROC curve (AUC). As a rule of thumb, 0.9–1=excellent; 0.8-.9=good; 0.7–0.8=fair; 0.6–0.7=poor; 0.50–0.6=fail</t>
  </si>
  <si>
    <t>TP=41, FP=7, TN=35, FN=8</t>
  </si>
  <si>
    <t>TP=4, FP=13, TN=66, FN=8</t>
  </si>
  <si>
    <t>TP=1, FP=11, TN=67, FN=12</t>
  </si>
  <si>
    <t>TP=3, FP=7, TN=70, FN=11</t>
  </si>
  <si>
    <t>TP=0, FP=4, TN=84, FN=3</t>
  </si>
  <si>
    <t>Class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</si>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</sst>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6" fillId="5" borderId="1" xfId="1" applyNumberFormat="1" applyFont="1" applyFill="1" applyBorder="1" applyAlignment="1">
      <alignment horizontal="center"/>
    </xf>
    <xf numFmtId="10" fontId="6" fillId="5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4" fillId="8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/>
    <xf numFmtId="0" fontId="0" fillId="0" borderId="1" xfId="0" applyBorder="1"/>
    <xf numFmtId="0" fontId="4" fillId="7" borderId="0" xfId="0" applyFont="1" applyFill="1"/>
    <xf numFmtId="0" fontId="2" fillId="2" borderId="1" xfId="0" applyFont="1" applyFill="1" applyBorder="1"/>
    <xf numFmtId="0" fontId="6" fillId="9" borderId="1" xfId="0" applyFont="1" applyFill="1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16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4" fillId="8" borderId="10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11</xdr:col>
      <xdr:colOff>0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DB277-6650-4A4A-A908-D8E2547ED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203200"/>
          <a:ext cx="6076950" cy="33147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accent2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4</xdr:col>
      <xdr:colOff>603250</xdr:colOff>
      <xdr:row>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01665-44A8-4E13-8783-2E1C549F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1350" y="920750"/>
          <a:ext cx="1809750" cy="3683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9</xdr:row>
      <xdr:rowOff>19050</xdr:rowOff>
    </xdr:from>
    <xdr:to>
      <xdr:col>1</xdr:col>
      <xdr:colOff>5245100</xdr:colOff>
      <xdr:row>9</xdr:row>
      <xdr:rowOff>781050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085D96-352D-470B-B556-A53ADCE81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" y="1676400"/>
          <a:ext cx="5232400" cy="7620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12700</xdr:rowOff>
    </xdr:from>
    <xdr:to>
      <xdr:col>10</xdr:col>
      <xdr:colOff>0</xdr:colOff>
      <xdr:row>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2D17A8-47C6-4FFA-8580-F8766BFFD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49300"/>
          <a:ext cx="6083300" cy="7302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6350</xdr:colOff>
      <xdr:row>1</xdr:row>
      <xdr:rowOff>12699</xdr:rowOff>
    </xdr:from>
    <xdr:to>
      <xdr:col>17</xdr:col>
      <xdr:colOff>0</xdr:colOff>
      <xdr:row>11</xdr:row>
      <xdr:rowOff>182496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DAC750-8A3E-4CB5-98AD-5E206975F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950" y="196849"/>
          <a:ext cx="3651250" cy="3478147"/>
        </a:xfrm>
        <a:prstGeom prst="rect">
          <a:avLst/>
        </a:prstGeom>
        <a:noFill/>
        <a:ln>
          <a:solidFill>
            <a:schemeClr val="accent2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177800</xdr:colOff>
      <xdr:row>1</xdr:row>
      <xdr:rowOff>25400</xdr:rowOff>
    </xdr:from>
    <xdr:to>
      <xdr:col>11</xdr:col>
      <xdr:colOff>584200</xdr:colOff>
      <xdr:row>21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78A67-6574-B843-3C16-EF300A78F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9550"/>
          <a:ext cx="5283200" cy="3784600"/>
        </a:xfrm>
        <a:prstGeom prst="rect">
          <a:avLst/>
        </a:prstGeom>
        <a:noFill/>
        <a:ln w="25400">
          <a:solidFill>
            <a:srgbClr val="7030A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80D6-E7FA-496D-BAEC-4B1CEB25E50A}">
  <dimension ref="F1:S21"/>
  <sheetViews>
    <sheetView workbookViewId="0">
      <selection activeCell="L4" sqref="L4"/>
    </sheetView>
  </sheetViews>
  <sheetFormatPr defaultRowHeight="14.5" x14ac:dyDescent="0.35"/>
  <cols>
    <col min="1" max="1" width="3.1796875" customWidth="1"/>
    <col min="12" max="12" width="2.81640625" customWidth="1"/>
    <col min="14" max="15" width="12.26953125" bestFit="1" customWidth="1"/>
    <col min="16" max="16" width="13.08984375" bestFit="1" customWidth="1"/>
  </cols>
  <sheetData>
    <row r="1" spans="6:19" x14ac:dyDescent="0.35">
      <c r="F1" s="37" t="s">
        <v>4</v>
      </c>
      <c r="G1" s="37"/>
    </row>
    <row r="2" spans="6:19" x14ac:dyDescent="0.35">
      <c r="M2" s="48" t="s">
        <v>3</v>
      </c>
      <c r="N2" s="49"/>
      <c r="O2" s="49"/>
      <c r="P2" s="49"/>
      <c r="Q2" s="49"/>
      <c r="R2" s="49"/>
      <c r="S2" s="49"/>
    </row>
    <row r="3" spans="6:19" x14ac:dyDescent="0.35">
      <c r="M3" s="49"/>
      <c r="N3" s="49"/>
      <c r="O3" s="49"/>
      <c r="P3" s="49"/>
      <c r="Q3" s="49"/>
      <c r="R3" s="49"/>
      <c r="S3" s="49"/>
    </row>
    <row r="5" spans="6:19" x14ac:dyDescent="0.35">
      <c r="M5" s="1"/>
      <c r="N5" s="1"/>
      <c r="O5" s="38" t="s">
        <v>0</v>
      </c>
      <c r="P5" s="39"/>
      <c r="Q5" s="1"/>
      <c r="R5" s="1"/>
    </row>
    <row r="6" spans="6:19" x14ac:dyDescent="0.35">
      <c r="M6" s="1"/>
      <c r="N6" s="1"/>
      <c r="O6" s="2" t="s">
        <v>18</v>
      </c>
      <c r="P6" s="2" t="s">
        <v>19</v>
      </c>
      <c r="Q6" s="1"/>
      <c r="R6" s="1"/>
      <c r="S6" s="10" t="s">
        <v>12</v>
      </c>
    </row>
    <row r="7" spans="6:19" ht="14.5" customHeight="1" x14ac:dyDescent="0.35">
      <c r="M7" s="50" t="s">
        <v>1</v>
      </c>
      <c r="N7" s="2" t="s">
        <v>18</v>
      </c>
      <c r="O7" s="3">
        <v>58</v>
      </c>
      <c r="P7" s="3">
        <v>10</v>
      </c>
      <c r="Q7" s="4">
        <f>O7/(O7+P7)</f>
        <v>0.8529411764705882</v>
      </c>
      <c r="R7" s="12" t="s">
        <v>20</v>
      </c>
      <c r="S7" s="28">
        <f>(2*(O9*Q7))/(O9+Q7)</f>
        <v>0.8721804511278195</v>
      </c>
    </row>
    <row r="8" spans="6:19" x14ac:dyDescent="0.35">
      <c r="M8" s="51"/>
      <c r="N8" s="2" t="s">
        <v>19</v>
      </c>
      <c r="O8" s="3">
        <v>7</v>
      </c>
      <c r="P8" s="3">
        <v>125</v>
      </c>
      <c r="Q8" s="5">
        <f>P8/(O8+P8)</f>
        <v>0.94696969696969702</v>
      </c>
      <c r="R8" s="15" t="s">
        <v>25</v>
      </c>
    </row>
    <row r="9" spans="6:19" x14ac:dyDescent="0.35">
      <c r="M9" s="1"/>
      <c r="N9" s="1"/>
      <c r="O9" s="5">
        <f>O7/(O7+O8)</f>
        <v>0.89230769230769236</v>
      </c>
      <c r="P9" s="5">
        <f>P8/(P8+P7)</f>
        <v>0.92592592592592593</v>
      </c>
      <c r="Q9" s="5">
        <f>(O7+P8)/SUM(O7:P8)</f>
        <v>0.91500000000000004</v>
      </c>
      <c r="R9" s="1"/>
    </row>
    <row r="10" spans="6:19" x14ac:dyDescent="0.35">
      <c r="O10" s="11" t="s">
        <v>21</v>
      </c>
      <c r="P10" s="13" t="s">
        <v>26</v>
      </c>
      <c r="R10" s="11" t="s">
        <v>22</v>
      </c>
    </row>
    <row r="11" spans="6:19" x14ac:dyDescent="0.35">
      <c r="M11" s="47" t="s">
        <v>2</v>
      </c>
      <c r="N11" s="47"/>
      <c r="O11" s="47"/>
      <c r="P11" s="47"/>
      <c r="Q11" s="47"/>
      <c r="R11" s="47"/>
      <c r="S11" s="47"/>
    </row>
    <row r="12" spans="6:19" x14ac:dyDescent="0.35">
      <c r="M12" s="40" t="s">
        <v>14</v>
      </c>
      <c r="N12" s="41"/>
      <c r="O12" s="41"/>
      <c r="P12" s="41"/>
      <c r="Q12" s="41"/>
      <c r="R12" s="41"/>
      <c r="S12" s="42"/>
    </row>
    <row r="13" spans="6:19" x14ac:dyDescent="0.35">
      <c r="M13" s="43"/>
      <c r="N13" s="44"/>
      <c r="O13" s="44"/>
      <c r="P13" s="44"/>
      <c r="Q13" s="44"/>
      <c r="R13" s="44"/>
      <c r="S13" s="45"/>
    </row>
    <row r="14" spans="6:19" x14ac:dyDescent="0.35">
      <c r="M14" s="40" t="s">
        <v>15</v>
      </c>
      <c r="N14" s="41"/>
      <c r="O14" s="41"/>
      <c r="P14" s="41"/>
      <c r="Q14" s="41"/>
      <c r="R14" s="41"/>
      <c r="S14" s="42"/>
    </row>
    <row r="15" spans="6:19" x14ac:dyDescent="0.35">
      <c r="M15" s="43"/>
      <c r="N15" s="44"/>
      <c r="O15" s="44"/>
      <c r="P15" s="44"/>
      <c r="Q15" s="44"/>
      <c r="R15" s="44"/>
      <c r="S15" s="45"/>
    </row>
    <row r="16" spans="6:19" x14ac:dyDescent="0.35">
      <c r="M16" s="40" t="s">
        <v>16</v>
      </c>
      <c r="N16" s="41"/>
      <c r="O16" s="41"/>
      <c r="P16" s="41"/>
      <c r="Q16" s="41"/>
      <c r="R16" s="41"/>
      <c r="S16" s="42"/>
    </row>
    <row r="17" spans="13:19" x14ac:dyDescent="0.35">
      <c r="M17" s="43"/>
      <c r="N17" s="44"/>
      <c r="O17" s="44"/>
      <c r="P17" s="44"/>
      <c r="Q17" s="44"/>
      <c r="R17" s="44"/>
      <c r="S17" s="45"/>
    </row>
    <row r="18" spans="13:19" x14ac:dyDescent="0.35">
      <c r="M18" s="40" t="s">
        <v>17</v>
      </c>
      <c r="N18" s="41"/>
      <c r="O18" s="41"/>
      <c r="P18" s="41"/>
      <c r="Q18" s="41"/>
      <c r="R18" s="41"/>
      <c r="S18" s="42"/>
    </row>
    <row r="19" spans="13:19" x14ac:dyDescent="0.35">
      <c r="M19" s="43"/>
      <c r="N19" s="44"/>
      <c r="O19" s="44"/>
      <c r="P19" s="44"/>
      <c r="Q19" s="44"/>
      <c r="R19" s="44"/>
      <c r="S19" s="45"/>
    </row>
    <row r="21" spans="13:19" x14ac:dyDescent="0.35">
      <c r="M21" s="46" t="s">
        <v>27</v>
      </c>
      <c r="N21" s="46"/>
      <c r="O21" s="5">
        <f>(Q7+Q8)/2</f>
        <v>0.89995543672014255</v>
      </c>
    </row>
  </sheetData>
  <mergeCells count="10">
    <mergeCell ref="M21:N21"/>
    <mergeCell ref="M18:S19"/>
    <mergeCell ref="M11:S11"/>
    <mergeCell ref="M2:S3"/>
    <mergeCell ref="M7:M8"/>
    <mergeCell ref="F1:G1"/>
    <mergeCell ref="O5:P5"/>
    <mergeCell ref="M12:S13"/>
    <mergeCell ref="M14:S15"/>
    <mergeCell ref="M16:S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BCFB-4AF4-4E48-BC7D-1CD9BAC670E6}">
  <dimension ref="A1:B11"/>
  <sheetViews>
    <sheetView workbookViewId="0">
      <selection activeCell="B11" sqref="B11"/>
    </sheetView>
  </sheetViews>
  <sheetFormatPr defaultRowHeight="14.5" x14ac:dyDescent="0.35"/>
  <cols>
    <col min="1" max="1" width="5.36328125" bestFit="1" customWidth="1"/>
    <col min="2" max="2" width="131.1796875" bestFit="1" customWidth="1"/>
  </cols>
  <sheetData>
    <row r="1" spans="1:2" x14ac:dyDescent="0.35">
      <c r="A1" s="8" t="s">
        <v>5</v>
      </c>
      <c r="B1" s="8" t="s">
        <v>13</v>
      </c>
    </row>
    <row r="2" spans="1:2" ht="14.5" customHeight="1" x14ac:dyDescent="0.35">
      <c r="A2" s="9">
        <v>1</v>
      </c>
      <c r="B2" s="7" t="s">
        <v>10</v>
      </c>
    </row>
    <row r="3" spans="1:2" x14ac:dyDescent="0.35">
      <c r="A3" s="9">
        <v>2</v>
      </c>
      <c r="B3" s="7" t="s">
        <v>11</v>
      </c>
    </row>
    <row r="4" spans="1:2" ht="14.5" customHeight="1" x14ac:dyDescent="0.35">
      <c r="A4" s="9">
        <v>3</v>
      </c>
      <c r="B4" s="7" t="s">
        <v>7</v>
      </c>
    </row>
    <row r="5" spans="1:2" x14ac:dyDescent="0.35">
      <c r="A5" s="9">
        <v>4</v>
      </c>
      <c r="B5" s="7" t="s">
        <v>6</v>
      </c>
    </row>
    <row r="6" spans="1:2" ht="14.5" customHeight="1" x14ac:dyDescent="0.35">
      <c r="A6" s="52">
        <v>5</v>
      </c>
      <c r="B6" s="7" t="s">
        <v>8</v>
      </c>
    </row>
    <row r="7" spans="1:2" x14ac:dyDescent="0.35">
      <c r="A7" s="52"/>
      <c r="B7" s="6" t="s">
        <v>9</v>
      </c>
    </row>
    <row r="9" spans="1:2" x14ac:dyDescent="0.35">
      <c r="A9" s="16"/>
      <c r="B9" s="17" t="s">
        <v>23</v>
      </c>
    </row>
    <row r="10" spans="1:2" ht="62" customHeight="1" x14ac:dyDescent="0.35">
      <c r="A10" s="14"/>
      <c r="B10" s="14"/>
    </row>
    <row r="11" spans="1:2" x14ac:dyDescent="0.35">
      <c r="A11" s="14"/>
      <c r="B11" s="14" t="s">
        <v>24</v>
      </c>
    </row>
  </sheetData>
  <mergeCells count="1">
    <mergeCell ref="A6:A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987D-FAD9-4494-B1F0-A9E2FD308E32}">
  <dimension ref="A1:J9"/>
  <sheetViews>
    <sheetView zoomScale="120" zoomScaleNormal="120" workbookViewId="0">
      <selection activeCell="G10" sqref="G10"/>
    </sheetView>
  </sheetViews>
  <sheetFormatPr defaultRowHeight="14.5" x14ac:dyDescent="0.35"/>
  <cols>
    <col min="11" max="11" width="1.54296875" customWidth="1"/>
  </cols>
  <sheetData>
    <row r="1" spans="1:10" ht="18.5" x14ac:dyDescent="0.45">
      <c r="A1" s="53" t="s">
        <v>28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43.5" customHeight="1" x14ac:dyDescent="0.35">
      <c r="A2" s="54" t="s">
        <v>31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35">
      <c r="A7" s="55" t="s">
        <v>29</v>
      </c>
      <c r="B7" s="55"/>
      <c r="C7" s="55"/>
      <c r="D7" s="55"/>
      <c r="E7" s="55"/>
      <c r="F7" s="55"/>
      <c r="G7" s="55"/>
      <c r="H7" s="55"/>
      <c r="I7" s="55"/>
      <c r="J7" s="55"/>
    </row>
    <row r="8" spans="1:10" ht="86.5" customHeight="1" x14ac:dyDescent="0.35">
      <c r="A8" s="56" t="s">
        <v>30</v>
      </c>
      <c r="B8" s="56"/>
      <c r="C8" s="56"/>
      <c r="D8" s="56"/>
      <c r="E8" s="56"/>
      <c r="F8" s="56"/>
      <c r="G8" s="56"/>
      <c r="H8" s="56"/>
      <c r="I8" s="56"/>
      <c r="J8" s="56"/>
    </row>
    <row r="9" spans="1:10" ht="29" customHeight="1" x14ac:dyDescent="0.35">
      <c r="A9" s="55" t="s">
        <v>38</v>
      </c>
      <c r="B9" s="55"/>
      <c r="C9" s="55"/>
      <c r="D9" s="55"/>
      <c r="E9" s="55"/>
      <c r="F9" s="55"/>
      <c r="G9" s="55"/>
      <c r="H9" s="55"/>
      <c r="I9" s="55"/>
      <c r="J9" s="55"/>
    </row>
  </sheetData>
  <mergeCells count="5">
    <mergeCell ref="A1:J1"/>
    <mergeCell ref="A2:J2"/>
    <mergeCell ref="A7:J7"/>
    <mergeCell ref="A8:J8"/>
    <mergeCell ref="A9:J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0D1B-BB85-44DD-A231-F2C3D50D0354}">
  <dimension ref="E2:S20"/>
  <sheetViews>
    <sheetView workbookViewId="0">
      <selection activeCell="F20" sqref="F20"/>
    </sheetView>
  </sheetViews>
  <sheetFormatPr defaultRowHeight="14.5" x14ac:dyDescent="0.35"/>
  <sheetData>
    <row r="2" spans="5:19" x14ac:dyDescent="0.35">
      <c r="G2" s="61" t="s">
        <v>37</v>
      </c>
      <c r="H2" s="61"/>
      <c r="I2" s="61"/>
      <c r="J2" s="61"/>
      <c r="K2" s="61"/>
    </row>
    <row r="3" spans="5:19" x14ac:dyDescent="0.35">
      <c r="F3" s="20" t="s">
        <v>44</v>
      </c>
      <c r="G3" s="19">
        <v>0</v>
      </c>
      <c r="H3" s="19">
        <v>1</v>
      </c>
      <c r="I3" s="19">
        <v>2</v>
      </c>
      <c r="J3" s="19">
        <v>3</v>
      </c>
      <c r="K3" s="19">
        <v>4</v>
      </c>
    </row>
    <row r="4" spans="5:19" x14ac:dyDescent="0.35">
      <c r="E4" s="58" t="s">
        <v>36</v>
      </c>
      <c r="F4" s="22">
        <v>0</v>
      </c>
      <c r="G4" s="21">
        <v>47</v>
      </c>
      <c r="H4" s="23">
        <v>8</v>
      </c>
      <c r="I4" s="23">
        <v>3</v>
      </c>
      <c r="J4" s="23">
        <v>1</v>
      </c>
      <c r="K4" s="23">
        <v>0</v>
      </c>
    </row>
    <row r="5" spans="5:19" x14ac:dyDescent="0.35">
      <c r="E5" s="59"/>
      <c r="F5" s="22">
        <v>1</v>
      </c>
      <c r="G5" s="23">
        <v>5</v>
      </c>
      <c r="H5" s="24">
        <v>5</v>
      </c>
      <c r="I5" s="23">
        <v>2</v>
      </c>
      <c r="J5" s="23">
        <v>6</v>
      </c>
      <c r="K5" s="23">
        <v>3</v>
      </c>
    </row>
    <row r="6" spans="5:19" x14ac:dyDescent="0.35">
      <c r="E6" s="59"/>
      <c r="F6" s="22">
        <v>2</v>
      </c>
      <c r="G6" s="23">
        <v>1</v>
      </c>
      <c r="H6" s="23">
        <v>2</v>
      </c>
      <c r="I6" s="25">
        <v>1</v>
      </c>
      <c r="J6" s="23">
        <v>2</v>
      </c>
      <c r="K6" s="23">
        <v>0</v>
      </c>
    </row>
    <row r="7" spans="5:19" x14ac:dyDescent="0.35">
      <c r="E7" s="59"/>
      <c r="F7" s="22">
        <v>3</v>
      </c>
      <c r="G7" s="23">
        <v>0</v>
      </c>
      <c r="H7" s="23">
        <v>1</v>
      </c>
      <c r="I7" s="23">
        <v>3</v>
      </c>
      <c r="J7" s="26">
        <v>0</v>
      </c>
      <c r="K7" s="23">
        <v>0</v>
      </c>
    </row>
    <row r="8" spans="5:19" x14ac:dyDescent="0.35">
      <c r="E8" s="60"/>
      <c r="F8" s="22">
        <v>4</v>
      </c>
      <c r="G8" s="23">
        <v>0</v>
      </c>
      <c r="H8" s="23">
        <v>0</v>
      </c>
      <c r="I8" s="23">
        <v>1</v>
      </c>
      <c r="J8" s="23">
        <v>0</v>
      </c>
      <c r="K8" s="27">
        <v>0</v>
      </c>
    </row>
    <row r="10" spans="5:19" x14ac:dyDescent="0.35">
      <c r="F10" s="20" t="s">
        <v>44</v>
      </c>
      <c r="G10" s="23" t="s">
        <v>32</v>
      </c>
      <c r="H10" s="23" t="s">
        <v>35</v>
      </c>
      <c r="I10" s="23" t="s">
        <v>33</v>
      </c>
      <c r="J10" s="23" t="s">
        <v>34</v>
      </c>
      <c r="N10" s="23" t="s">
        <v>32</v>
      </c>
      <c r="O10" s="23" t="s">
        <v>35</v>
      </c>
      <c r="P10" s="23" t="s">
        <v>33</v>
      </c>
      <c r="Q10" s="23" t="s">
        <v>34</v>
      </c>
      <c r="R10" s="23" t="s">
        <v>45</v>
      </c>
      <c r="S10" s="31" t="s">
        <v>34</v>
      </c>
    </row>
    <row r="11" spans="5:19" x14ac:dyDescent="0.35">
      <c r="F11" s="19">
        <v>0</v>
      </c>
      <c r="G11" s="21">
        <f>G4</f>
        <v>47</v>
      </c>
      <c r="H11" s="23">
        <f>SUM(H4:K4)</f>
        <v>12</v>
      </c>
      <c r="I11" s="23">
        <f>SUM(G5:G8)</f>
        <v>6</v>
      </c>
      <c r="J11" s="23">
        <f>SUM(H5:K8)</f>
        <v>26</v>
      </c>
      <c r="K11" s="57" t="s">
        <v>39</v>
      </c>
      <c r="L11" s="57"/>
      <c r="M11" s="57"/>
      <c r="N11" s="23">
        <f>G4</f>
        <v>47</v>
      </c>
      <c r="O11" s="23">
        <f>SUM(H4:K4)</f>
        <v>12</v>
      </c>
      <c r="P11" s="23">
        <f>SUM(G5:G8)</f>
        <v>6</v>
      </c>
      <c r="Q11" s="23">
        <f>SUM(H5:K8)</f>
        <v>26</v>
      </c>
      <c r="R11" s="30">
        <f>SUM($G$4:$K$8)</f>
        <v>91</v>
      </c>
      <c r="S11" s="29">
        <f>R11-SUM(N11:P11)</f>
        <v>26</v>
      </c>
    </row>
    <row r="12" spans="5:19" x14ac:dyDescent="0.35">
      <c r="F12" s="19">
        <v>1</v>
      </c>
      <c r="G12" s="24">
        <f>H5</f>
        <v>5</v>
      </c>
      <c r="H12" s="23">
        <f>G5+SUM(I5:K5)</f>
        <v>16</v>
      </c>
      <c r="I12" s="23">
        <f>H4+SUM(H6:H8)</f>
        <v>11</v>
      </c>
      <c r="J12" s="23">
        <f>SUM(I6:K8)+G4+SUM(I4:K4)+SUM(G6:G8)</f>
        <v>59</v>
      </c>
      <c r="K12" s="57" t="s">
        <v>40</v>
      </c>
      <c r="L12" s="57"/>
      <c r="M12" s="57"/>
      <c r="N12" s="23">
        <f>H5</f>
        <v>5</v>
      </c>
      <c r="O12" s="23">
        <f>G5+SUM(I5:K5)</f>
        <v>16</v>
      </c>
      <c r="P12" s="23">
        <f>H4+SUM(H6:H8)</f>
        <v>11</v>
      </c>
      <c r="Q12" s="23">
        <f>G4+SUM(I4:K4)+SUM(G6:G8)+SUM(I6:K8)</f>
        <v>59</v>
      </c>
      <c r="R12" s="30">
        <f t="shared" ref="R12:R15" si="0">SUM($G$4:$K$8)</f>
        <v>91</v>
      </c>
      <c r="S12" s="29">
        <f t="shared" ref="S12:S15" si="1">R12-SUM(N12:P12)</f>
        <v>59</v>
      </c>
    </row>
    <row r="13" spans="5:19" x14ac:dyDescent="0.35">
      <c r="F13" s="19">
        <v>2</v>
      </c>
      <c r="G13" s="25">
        <f>I6</f>
        <v>1</v>
      </c>
      <c r="H13" s="23">
        <f>SUM(J6:K6)+SUM(G6:H6)</f>
        <v>5</v>
      </c>
      <c r="I13" s="23">
        <f>SUM(I4:I5)+SUM(I7:I8)</f>
        <v>9</v>
      </c>
      <c r="J13" s="23">
        <f>SUM(J7:K8)+SUM(J4:K5)+SUM(G4:H5)+SUM(G7:H8)</f>
        <v>76</v>
      </c>
      <c r="K13" s="57" t="s">
        <v>41</v>
      </c>
      <c r="L13" s="57"/>
      <c r="M13" s="57"/>
      <c r="N13" s="23">
        <f>I6</f>
        <v>1</v>
      </c>
      <c r="O13" s="23">
        <f>G6+H6+J6+K6</f>
        <v>5</v>
      </c>
      <c r="P13" s="23">
        <f>I4+I5+I7+I8</f>
        <v>9</v>
      </c>
      <c r="Q13" s="23">
        <f>SUM(G4:H5)+SUM(J4:K5)+SUM(G7:H8)+SUM(J7:K8)</f>
        <v>76</v>
      </c>
      <c r="R13" s="30">
        <f t="shared" si="0"/>
        <v>91</v>
      </c>
      <c r="S13" s="29">
        <f t="shared" si="1"/>
        <v>76</v>
      </c>
    </row>
    <row r="14" spans="5:19" x14ac:dyDescent="0.35">
      <c r="F14" s="19">
        <v>3</v>
      </c>
      <c r="G14" s="26">
        <f>J7</f>
        <v>0</v>
      </c>
      <c r="H14" s="23">
        <f>SUM(G7:I7)+K7</f>
        <v>4</v>
      </c>
      <c r="I14" s="23">
        <f>SUM(J4:J6)+J8</f>
        <v>9</v>
      </c>
      <c r="J14" s="23">
        <f>SUM(G4:I6)+SUM(K4:K6)+SUM(G8:I8)+K8</f>
        <v>78</v>
      </c>
      <c r="K14" s="57" t="s">
        <v>42</v>
      </c>
      <c r="L14" s="57"/>
      <c r="M14" s="57"/>
      <c r="N14" s="23">
        <f>J7</f>
        <v>0</v>
      </c>
      <c r="O14" s="23">
        <f>K7+SUM(G7:I7)</f>
        <v>4</v>
      </c>
      <c r="P14" s="23">
        <f>J8+SUM(J4:J6)</f>
        <v>9</v>
      </c>
      <c r="Q14" s="23">
        <f>SUM(G4:I6)+SUM(K4:K6)+SUM(G8:I8)+K8</f>
        <v>78</v>
      </c>
      <c r="R14" s="30">
        <f t="shared" si="0"/>
        <v>91</v>
      </c>
      <c r="S14" s="29">
        <f t="shared" si="1"/>
        <v>78</v>
      </c>
    </row>
    <row r="15" spans="5:19" x14ac:dyDescent="0.35">
      <c r="F15" s="19">
        <v>4</v>
      </c>
      <c r="G15" s="27">
        <f>K8</f>
        <v>0</v>
      </c>
      <c r="H15" s="23">
        <f>SUM(G8:J8)</f>
        <v>1</v>
      </c>
      <c r="I15" s="23">
        <f>SUM(K4:K7)</f>
        <v>3</v>
      </c>
      <c r="J15" s="23">
        <f>SUM(G4:J7)</f>
        <v>87</v>
      </c>
      <c r="K15" s="57" t="s">
        <v>43</v>
      </c>
      <c r="L15" s="57"/>
      <c r="M15" s="57"/>
      <c r="N15" s="23">
        <f>K8</f>
        <v>0</v>
      </c>
      <c r="O15" s="23">
        <f>SUM(G8:J8)</f>
        <v>1</v>
      </c>
      <c r="P15" s="23">
        <f>SUM(K4:K7)</f>
        <v>3</v>
      </c>
      <c r="Q15" s="23">
        <f>SUM(G4:J7)</f>
        <v>87</v>
      </c>
      <c r="R15" s="30">
        <f t="shared" si="0"/>
        <v>91</v>
      </c>
      <c r="S15" s="29">
        <f t="shared" si="1"/>
        <v>87</v>
      </c>
    </row>
    <row r="20" spans="10:10" x14ac:dyDescent="0.35">
      <c r="J20" s="18"/>
    </row>
  </sheetData>
  <mergeCells count="7">
    <mergeCell ref="K15:M15"/>
    <mergeCell ref="E4:E8"/>
    <mergeCell ref="G2:K2"/>
    <mergeCell ref="K11:M11"/>
    <mergeCell ref="K12:M12"/>
    <mergeCell ref="K13:M13"/>
    <mergeCell ref="K14:M14"/>
  </mergeCells>
  <phoneticPr fontId="9" type="noConversion"/>
  <pageMargins left="0.7" right="0.7" top="0.75" bottom="0.75" header="0.3" footer="0.3"/>
  <ignoredErrors>
    <ignoredError sqref="H11:I11 H15:I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CFF4-5124-4A6D-A608-7550A70962B6}">
  <dimension ref="B2:R28"/>
  <sheetViews>
    <sheetView tabSelected="1" workbookViewId="0">
      <selection activeCell="M20" sqref="M20"/>
    </sheetView>
  </sheetViews>
  <sheetFormatPr defaultRowHeight="14.5" x14ac:dyDescent="0.35"/>
  <cols>
    <col min="4" max="16" width="5.6328125" customWidth="1"/>
  </cols>
  <sheetData>
    <row r="2" spans="2:18" x14ac:dyDescent="0.35">
      <c r="D2" s="64" t="s">
        <v>37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2:18" x14ac:dyDescent="0.35">
      <c r="C3" s="20" t="s">
        <v>44</v>
      </c>
      <c r="D3" s="19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N3" s="19">
        <v>10</v>
      </c>
      <c r="O3" s="19">
        <v>11</v>
      </c>
      <c r="P3" s="19">
        <v>12</v>
      </c>
    </row>
    <row r="4" spans="2:18" x14ac:dyDescent="0.35">
      <c r="B4" s="62" t="s">
        <v>36</v>
      </c>
      <c r="C4" s="22">
        <v>0</v>
      </c>
      <c r="D4" s="27">
        <v>7106</v>
      </c>
      <c r="E4" s="23">
        <v>182</v>
      </c>
      <c r="F4" s="23">
        <v>14</v>
      </c>
      <c r="G4" s="23">
        <v>0</v>
      </c>
      <c r="H4" s="23">
        <v>135</v>
      </c>
      <c r="I4" s="30">
        <v>151</v>
      </c>
      <c r="J4" s="30">
        <v>31</v>
      </c>
      <c r="K4" s="30">
        <v>114</v>
      </c>
      <c r="L4" s="30">
        <v>140</v>
      </c>
      <c r="M4" s="30">
        <v>61</v>
      </c>
      <c r="N4" s="30">
        <v>97</v>
      </c>
      <c r="O4" s="30">
        <v>62</v>
      </c>
      <c r="P4" s="30">
        <v>27</v>
      </c>
      <c r="R4" s="36">
        <f>7106+1014+1104+452</f>
        <v>9676</v>
      </c>
    </row>
    <row r="5" spans="2:18" x14ac:dyDescent="0.35">
      <c r="B5" s="63"/>
      <c r="C5" s="22">
        <v>1</v>
      </c>
      <c r="D5" s="23">
        <v>24</v>
      </c>
      <c r="E5" s="27">
        <v>0</v>
      </c>
      <c r="F5" s="23">
        <v>0</v>
      </c>
      <c r="G5" s="23">
        <v>0</v>
      </c>
      <c r="H5" s="23">
        <v>0</v>
      </c>
      <c r="I5" s="30">
        <v>6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1</v>
      </c>
      <c r="P5" s="30">
        <v>0</v>
      </c>
    </row>
    <row r="6" spans="2:18" x14ac:dyDescent="0.35">
      <c r="B6" s="63"/>
      <c r="C6" s="22">
        <v>2</v>
      </c>
      <c r="D6" s="23">
        <v>90</v>
      </c>
      <c r="E6" s="23">
        <v>0</v>
      </c>
      <c r="F6" s="27">
        <v>164</v>
      </c>
      <c r="G6" s="23">
        <v>0</v>
      </c>
      <c r="H6" s="23">
        <v>0</v>
      </c>
      <c r="I6" s="30">
        <v>3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4</v>
      </c>
      <c r="P6" s="30">
        <v>0</v>
      </c>
    </row>
    <row r="7" spans="2:18" x14ac:dyDescent="0.35">
      <c r="B7" s="63"/>
      <c r="C7" s="22">
        <v>3</v>
      </c>
      <c r="D7" s="23">
        <v>49</v>
      </c>
      <c r="E7" s="23">
        <v>0</v>
      </c>
      <c r="F7" s="23">
        <v>0</v>
      </c>
      <c r="G7" s="27">
        <v>186</v>
      </c>
      <c r="H7" s="23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2</v>
      </c>
      <c r="P7" s="30">
        <v>1</v>
      </c>
    </row>
    <row r="8" spans="2:18" x14ac:dyDescent="0.35">
      <c r="B8" s="63"/>
      <c r="C8" s="22">
        <v>4</v>
      </c>
      <c r="D8" s="23">
        <v>27</v>
      </c>
      <c r="E8" s="23">
        <v>0</v>
      </c>
      <c r="F8" s="23">
        <v>0</v>
      </c>
      <c r="G8" s="23">
        <v>0</v>
      </c>
      <c r="H8" s="27">
        <v>63</v>
      </c>
      <c r="I8" s="30">
        <v>1</v>
      </c>
      <c r="J8" s="30">
        <v>0</v>
      </c>
      <c r="K8" s="30">
        <v>0</v>
      </c>
      <c r="L8" s="30">
        <v>0</v>
      </c>
      <c r="M8" s="30">
        <v>0</v>
      </c>
      <c r="N8" s="30">
        <v>1</v>
      </c>
      <c r="O8" s="30">
        <v>0</v>
      </c>
      <c r="P8" s="30">
        <v>0</v>
      </c>
    </row>
    <row r="9" spans="2:18" x14ac:dyDescent="0.35">
      <c r="B9" s="63"/>
      <c r="C9" s="22">
        <v>5</v>
      </c>
      <c r="D9" s="23">
        <v>2</v>
      </c>
      <c r="E9" s="23">
        <v>0</v>
      </c>
      <c r="F9" s="23">
        <v>0</v>
      </c>
      <c r="G9" s="23">
        <v>0</v>
      </c>
      <c r="H9" s="23">
        <v>0</v>
      </c>
      <c r="I9" s="35">
        <v>1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2</v>
      </c>
      <c r="P9" s="30">
        <v>0</v>
      </c>
    </row>
    <row r="10" spans="2:18" x14ac:dyDescent="0.35">
      <c r="B10" s="63"/>
      <c r="C10" s="22">
        <v>6</v>
      </c>
      <c r="D10" s="23">
        <v>36</v>
      </c>
      <c r="E10" s="23">
        <v>0</v>
      </c>
      <c r="F10" s="23">
        <v>0</v>
      </c>
      <c r="G10" s="23">
        <v>0</v>
      </c>
      <c r="H10" s="23">
        <v>0</v>
      </c>
      <c r="I10" s="30">
        <v>4</v>
      </c>
      <c r="J10" s="35">
        <v>160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</row>
    <row r="11" spans="2:18" x14ac:dyDescent="0.35">
      <c r="B11" s="63"/>
      <c r="C11" s="22">
        <v>7</v>
      </c>
      <c r="D11" s="23">
        <v>28</v>
      </c>
      <c r="E11" s="23">
        <v>0</v>
      </c>
      <c r="F11" s="23">
        <v>0</v>
      </c>
      <c r="G11" s="23">
        <v>0</v>
      </c>
      <c r="H11" s="23">
        <v>0</v>
      </c>
      <c r="I11" s="30">
        <v>0</v>
      </c>
      <c r="J11" s="30">
        <v>0</v>
      </c>
      <c r="K11" s="35">
        <v>72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</row>
    <row r="12" spans="2:18" x14ac:dyDescent="0.35">
      <c r="B12" s="63"/>
      <c r="C12" s="22">
        <v>8</v>
      </c>
      <c r="D12" s="23">
        <v>48</v>
      </c>
      <c r="E12" s="23">
        <v>0</v>
      </c>
      <c r="F12" s="23">
        <v>0</v>
      </c>
      <c r="G12" s="23">
        <v>0</v>
      </c>
      <c r="H12" s="23">
        <v>0</v>
      </c>
      <c r="I12" s="30">
        <v>13</v>
      </c>
      <c r="J12" s="30">
        <v>0</v>
      </c>
      <c r="K12" s="30">
        <v>0</v>
      </c>
      <c r="L12" s="35">
        <v>69</v>
      </c>
      <c r="M12" s="30">
        <v>0</v>
      </c>
      <c r="N12" s="30">
        <v>0</v>
      </c>
      <c r="O12" s="30">
        <v>0</v>
      </c>
      <c r="P12" s="30">
        <v>0</v>
      </c>
    </row>
    <row r="13" spans="2:18" x14ac:dyDescent="0.35">
      <c r="B13" s="63"/>
      <c r="C13" s="22">
        <v>9</v>
      </c>
      <c r="D13" s="23">
        <v>49</v>
      </c>
      <c r="E13" s="23">
        <v>0</v>
      </c>
      <c r="F13" s="23">
        <v>0</v>
      </c>
      <c r="G13" s="23">
        <v>0</v>
      </c>
      <c r="H13" s="23">
        <v>0</v>
      </c>
      <c r="I13" s="30">
        <v>0</v>
      </c>
      <c r="J13" s="30">
        <v>0</v>
      </c>
      <c r="K13" s="30">
        <v>0</v>
      </c>
      <c r="L13" s="30">
        <v>0</v>
      </c>
      <c r="M13" s="35">
        <v>114</v>
      </c>
      <c r="N13" s="30">
        <v>0</v>
      </c>
      <c r="O13" s="30">
        <v>0</v>
      </c>
      <c r="P13" s="30">
        <v>0</v>
      </c>
    </row>
    <row r="14" spans="2:18" x14ac:dyDescent="0.35">
      <c r="B14" s="63"/>
      <c r="C14" s="22">
        <v>10</v>
      </c>
      <c r="D14" s="23">
        <v>46</v>
      </c>
      <c r="E14" s="23">
        <v>0</v>
      </c>
      <c r="F14" s="23">
        <v>0</v>
      </c>
      <c r="G14" s="23">
        <v>0</v>
      </c>
      <c r="H14" s="23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5">
        <v>73</v>
      </c>
      <c r="O14" s="30">
        <v>11</v>
      </c>
      <c r="P14" s="30">
        <v>3</v>
      </c>
    </row>
    <row r="15" spans="2:18" x14ac:dyDescent="0.35">
      <c r="B15" s="63"/>
      <c r="C15" s="22">
        <v>11</v>
      </c>
      <c r="D15" s="23">
        <v>30</v>
      </c>
      <c r="E15" s="23">
        <v>0</v>
      </c>
      <c r="F15" s="23">
        <v>0</v>
      </c>
      <c r="G15" s="23">
        <v>0</v>
      </c>
      <c r="H15" s="23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5</v>
      </c>
      <c r="O15" s="35">
        <v>102</v>
      </c>
      <c r="P15" s="30">
        <v>7</v>
      </c>
    </row>
    <row r="16" spans="2:18" x14ac:dyDescent="0.35">
      <c r="B16" s="63"/>
      <c r="C16" s="22">
        <v>12</v>
      </c>
      <c r="D16" s="23">
        <v>23</v>
      </c>
      <c r="E16" s="23">
        <v>0</v>
      </c>
      <c r="F16" s="23">
        <v>0</v>
      </c>
      <c r="G16" s="23">
        <v>0</v>
      </c>
      <c r="H16" s="23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5</v>
      </c>
      <c r="P16" s="35">
        <v>31</v>
      </c>
    </row>
    <row r="18" spans="3:8" x14ac:dyDescent="0.35">
      <c r="C18" s="20" t="s">
        <v>44</v>
      </c>
      <c r="D18" s="23" t="s">
        <v>32</v>
      </c>
      <c r="E18" s="23" t="s">
        <v>35</v>
      </c>
      <c r="F18" s="23" t="s">
        <v>33</v>
      </c>
      <c r="G18" s="23" t="s">
        <v>34</v>
      </c>
      <c r="H18" s="23" t="s">
        <v>45</v>
      </c>
    </row>
    <row r="19" spans="3:8" x14ac:dyDescent="0.35">
      <c r="C19" s="19">
        <v>0</v>
      </c>
      <c r="D19" s="23">
        <f>D4</f>
        <v>7106</v>
      </c>
      <c r="E19" s="23">
        <f>SUM(E4:P4)</f>
        <v>1014</v>
      </c>
      <c r="F19" s="23">
        <f>SUM(D5:D16)</f>
        <v>452</v>
      </c>
      <c r="G19" s="23">
        <f>SUM(E5:P16)</f>
        <v>1104</v>
      </c>
      <c r="H19" s="34">
        <f>SUM(D19:G19)</f>
        <v>9676</v>
      </c>
    </row>
    <row r="20" spans="3:8" x14ac:dyDescent="0.35">
      <c r="C20" s="19">
        <v>1</v>
      </c>
      <c r="D20" s="23">
        <f>E5</f>
        <v>0</v>
      </c>
      <c r="E20" s="23">
        <f>D5+SUM(F5:P5)</f>
        <v>31</v>
      </c>
      <c r="F20" s="23">
        <f>E4+SUM(E6:E16)</f>
        <v>182</v>
      </c>
      <c r="G20" s="23">
        <f>D4+SUM(F4:P4)+SUM(D6:D16)+SUM(F6:P16)</f>
        <v>9463</v>
      </c>
      <c r="H20" s="34">
        <f>SUM(D20:G20)</f>
        <v>9676</v>
      </c>
    </row>
    <row r="21" spans="3:8" x14ac:dyDescent="0.35">
      <c r="C21" s="19">
        <v>2</v>
      </c>
      <c r="D21" s="23">
        <f>F6</f>
        <v>164</v>
      </c>
      <c r="E21" s="23">
        <f>SUM(D6:E6)+SUM(G6:P6)</f>
        <v>97</v>
      </c>
      <c r="F21" s="23">
        <f>SUM(F4:F5)+SUM(F7:F16)</f>
        <v>14</v>
      </c>
      <c r="G21" s="23">
        <f>SUM(D4:E5)+SUM(G4:P5)+SUM(D7:E16)+SUM(G7:P16)</f>
        <v>9401</v>
      </c>
      <c r="H21" s="34">
        <f>SUM(D21:G21)</f>
        <v>9676</v>
      </c>
    </row>
    <row r="22" spans="3:8" x14ac:dyDescent="0.35">
      <c r="C22" s="19">
        <v>3</v>
      </c>
      <c r="D22" s="23"/>
      <c r="E22" s="23"/>
      <c r="F22" s="23"/>
      <c r="G22" s="23"/>
      <c r="H22" s="34"/>
    </row>
    <row r="23" spans="3:8" x14ac:dyDescent="0.35">
      <c r="C23" s="19">
        <v>4</v>
      </c>
      <c r="D23" s="23"/>
      <c r="E23" s="23"/>
      <c r="F23" s="23"/>
      <c r="G23" s="23"/>
      <c r="H23" s="34"/>
    </row>
    <row r="28" spans="3:8" x14ac:dyDescent="0.35">
      <c r="G28" s="18"/>
    </row>
  </sheetData>
  <mergeCells count="2">
    <mergeCell ref="B4:B16"/>
    <mergeCell ref="D2:P2"/>
  </mergeCells>
  <pageMargins left="0.7" right="0.7" top="0.75" bottom="0.75" header="0.3" footer="0.3"/>
  <ignoredErrors>
    <ignoredError sqref="E19:F1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CA12-2325-4A41-A4D0-8EA1250F0D56}">
  <dimension ref="A1"/>
  <sheetViews>
    <sheetView zoomScale="90" zoomScaleNormal="90" workbookViewId="0">
      <selection activeCell="P2" sqref="P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0521-5CD2-4AA8-94C1-5A0FCE056CC0}">
  <dimension ref="B2:T16"/>
  <sheetViews>
    <sheetView topLeftCell="B1" workbookViewId="0">
      <selection activeCell="F19" sqref="F19"/>
    </sheetView>
  </sheetViews>
  <sheetFormatPr defaultRowHeight="14.5" x14ac:dyDescent="0.35"/>
  <sheetData>
    <row r="2" spans="2:20" x14ac:dyDescent="0.35">
      <c r="D2" s="64" t="s">
        <v>37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66"/>
      <c r="S2" s="66"/>
      <c r="T2" s="66"/>
    </row>
    <row r="3" spans="2:20" x14ac:dyDescent="0.35">
      <c r="C3" s="20" t="s">
        <v>44</v>
      </c>
      <c r="D3" s="19">
        <v>0</v>
      </c>
      <c r="E3" s="19">
        <v>1</v>
      </c>
      <c r="F3" s="19">
        <v>2</v>
      </c>
      <c r="G3" s="19">
        <v>3</v>
      </c>
      <c r="H3" s="19">
        <v>4</v>
      </c>
      <c r="I3" s="22">
        <v>5</v>
      </c>
      <c r="J3" s="22">
        <v>6</v>
      </c>
      <c r="K3" s="22">
        <v>7</v>
      </c>
      <c r="L3" s="22">
        <v>8</v>
      </c>
      <c r="M3" s="22">
        <v>9</v>
      </c>
      <c r="N3" s="22">
        <v>10</v>
      </c>
      <c r="O3" s="22">
        <v>11</v>
      </c>
      <c r="P3" s="22">
        <v>12</v>
      </c>
      <c r="Q3" s="33" t="s">
        <v>32</v>
      </c>
      <c r="R3" s="33" t="s">
        <v>35</v>
      </c>
      <c r="S3" s="33" t="s">
        <v>33</v>
      </c>
      <c r="T3" s="33" t="s">
        <v>34</v>
      </c>
    </row>
    <row r="4" spans="2:20" x14ac:dyDescent="0.35">
      <c r="B4" s="62" t="s">
        <v>36</v>
      </c>
      <c r="C4" s="22">
        <v>0</v>
      </c>
      <c r="D4" s="25">
        <v>35592</v>
      </c>
      <c r="E4" s="23">
        <v>870</v>
      </c>
      <c r="F4" s="23">
        <v>62</v>
      </c>
      <c r="G4" s="23">
        <v>1</v>
      </c>
      <c r="H4" s="23">
        <v>624</v>
      </c>
      <c r="I4" s="23">
        <v>807</v>
      </c>
      <c r="J4" s="23">
        <v>163</v>
      </c>
      <c r="K4" s="23">
        <v>562</v>
      </c>
      <c r="L4" s="23">
        <v>728</v>
      </c>
      <c r="M4" s="23">
        <v>268</v>
      </c>
      <c r="N4" s="23">
        <v>451</v>
      </c>
      <c r="O4" s="23">
        <v>295</v>
      </c>
      <c r="P4" s="23">
        <v>134</v>
      </c>
      <c r="Q4" s="30"/>
      <c r="R4" s="30"/>
      <c r="S4" s="30"/>
      <c r="T4" s="30"/>
    </row>
    <row r="5" spans="2:20" x14ac:dyDescent="0.35">
      <c r="B5" s="63"/>
      <c r="C5" s="22">
        <v>1</v>
      </c>
      <c r="D5" s="23"/>
      <c r="E5" s="25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30"/>
      <c r="R5" s="30"/>
      <c r="S5" s="30"/>
      <c r="T5" s="30"/>
    </row>
    <row r="6" spans="2:20" x14ac:dyDescent="0.35">
      <c r="B6" s="63"/>
      <c r="C6" s="22">
        <v>2</v>
      </c>
      <c r="D6" s="23"/>
      <c r="E6" s="23"/>
      <c r="F6" s="25"/>
      <c r="G6" s="23"/>
      <c r="H6" s="23"/>
      <c r="I6" s="23"/>
      <c r="J6" s="23"/>
      <c r="K6" s="23"/>
      <c r="L6" s="23"/>
      <c r="M6" s="23"/>
      <c r="N6" s="23"/>
      <c r="O6" s="23"/>
      <c r="P6" s="23"/>
      <c r="Q6" s="30"/>
      <c r="R6" s="30"/>
      <c r="S6" s="30"/>
      <c r="T6" s="30"/>
    </row>
    <row r="7" spans="2:20" x14ac:dyDescent="0.35">
      <c r="B7" s="63"/>
      <c r="C7" s="22">
        <v>3</v>
      </c>
      <c r="D7" s="23"/>
      <c r="E7" s="23"/>
      <c r="F7" s="23"/>
      <c r="G7" s="25"/>
      <c r="H7" s="23"/>
      <c r="I7" s="23"/>
      <c r="J7" s="23"/>
      <c r="K7" s="23"/>
      <c r="L7" s="23"/>
      <c r="M7" s="23"/>
      <c r="N7" s="23"/>
      <c r="O7" s="23"/>
      <c r="P7" s="23"/>
      <c r="Q7" s="30"/>
      <c r="R7" s="30"/>
      <c r="S7" s="30"/>
      <c r="T7" s="30"/>
    </row>
    <row r="8" spans="2:20" x14ac:dyDescent="0.35">
      <c r="B8" s="63"/>
      <c r="C8" s="22">
        <v>4</v>
      </c>
      <c r="D8" s="23"/>
      <c r="E8" s="23"/>
      <c r="F8" s="23"/>
      <c r="G8" s="23"/>
      <c r="H8" s="25"/>
      <c r="I8" s="23"/>
      <c r="J8" s="23"/>
      <c r="K8" s="23"/>
      <c r="L8" s="23"/>
      <c r="M8" s="23"/>
      <c r="N8" s="23"/>
      <c r="O8" s="23"/>
      <c r="P8" s="23"/>
      <c r="Q8" s="30"/>
      <c r="R8" s="30"/>
      <c r="S8" s="30"/>
      <c r="T8" s="30"/>
    </row>
    <row r="9" spans="2:20" x14ac:dyDescent="0.35">
      <c r="B9" s="63"/>
      <c r="C9" s="22">
        <v>5</v>
      </c>
      <c r="D9" s="23"/>
      <c r="E9" s="23"/>
      <c r="F9" s="23"/>
      <c r="G9" s="23"/>
      <c r="H9" s="23"/>
      <c r="I9" s="25"/>
      <c r="J9" s="23"/>
      <c r="K9" s="23"/>
      <c r="L9" s="23"/>
      <c r="M9" s="23"/>
      <c r="N9" s="23"/>
      <c r="O9" s="23"/>
      <c r="P9" s="23"/>
      <c r="Q9" s="30"/>
      <c r="R9" s="30"/>
      <c r="S9" s="30"/>
      <c r="T9" s="30"/>
    </row>
    <row r="10" spans="2:20" x14ac:dyDescent="0.35">
      <c r="B10" s="63"/>
      <c r="C10" s="22">
        <v>6</v>
      </c>
      <c r="D10" s="23"/>
      <c r="E10" s="23"/>
      <c r="F10" s="23"/>
      <c r="G10" s="23"/>
      <c r="H10" s="23"/>
      <c r="I10" s="23"/>
      <c r="J10" s="25"/>
      <c r="K10" s="23"/>
      <c r="L10" s="23"/>
      <c r="M10" s="23"/>
      <c r="N10" s="23"/>
      <c r="O10" s="23"/>
      <c r="P10" s="23"/>
      <c r="Q10" s="30"/>
      <c r="R10" s="30"/>
      <c r="S10" s="30"/>
      <c r="T10" s="30"/>
    </row>
    <row r="11" spans="2:20" x14ac:dyDescent="0.35">
      <c r="B11" s="63"/>
      <c r="C11" s="22">
        <v>7</v>
      </c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30"/>
      <c r="R11" s="30"/>
      <c r="S11" s="30"/>
      <c r="T11" s="30"/>
    </row>
    <row r="12" spans="2:20" x14ac:dyDescent="0.35">
      <c r="B12" s="63"/>
      <c r="C12" s="22">
        <v>8</v>
      </c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30"/>
      <c r="R12" s="30"/>
      <c r="S12" s="30"/>
      <c r="T12" s="30"/>
    </row>
    <row r="13" spans="2:20" x14ac:dyDescent="0.35">
      <c r="B13" s="63"/>
      <c r="C13" s="22">
        <v>9</v>
      </c>
      <c r="D13" s="23"/>
      <c r="E13" s="23"/>
      <c r="F13" s="23"/>
      <c r="G13" s="32"/>
      <c r="H13" s="23"/>
      <c r="I13" s="23"/>
      <c r="J13" s="23"/>
      <c r="K13" s="23"/>
      <c r="L13" s="23"/>
      <c r="M13" s="25"/>
      <c r="N13" s="23"/>
      <c r="O13" s="23"/>
      <c r="P13" s="23"/>
      <c r="Q13" s="30"/>
      <c r="R13" s="30"/>
      <c r="S13" s="30"/>
      <c r="T13" s="30"/>
    </row>
    <row r="14" spans="2:20" x14ac:dyDescent="0.35">
      <c r="B14" s="63"/>
      <c r="C14" s="22">
        <v>10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5"/>
      <c r="O14" s="23"/>
      <c r="P14" s="23"/>
      <c r="Q14" s="30"/>
      <c r="R14" s="30"/>
      <c r="S14" s="30"/>
      <c r="T14" s="30"/>
    </row>
    <row r="15" spans="2:20" x14ac:dyDescent="0.35">
      <c r="B15" s="63"/>
      <c r="C15" s="22">
        <v>11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5"/>
      <c r="P15" s="23"/>
      <c r="Q15" s="30"/>
      <c r="R15" s="30"/>
      <c r="S15" s="30"/>
      <c r="T15" s="30"/>
    </row>
    <row r="16" spans="2:20" x14ac:dyDescent="0.35">
      <c r="B16" s="63"/>
      <c r="C16" s="22">
        <v>12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5"/>
      <c r="Q16" s="30"/>
      <c r="R16" s="30"/>
      <c r="S16" s="30"/>
      <c r="T16" s="30"/>
    </row>
  </sheetData>
  <mergeCells count="3">
    <mergeCell ref="B4:B16"/>
    <mergeCell ref="D2:P2"/>
    <mergeCell ref="Q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ConfusionMatrix</vt:lpstr>
      <vt:lpstr>CMPF</vt:lpstr>
      <vt:lpstr>RoC</vt:lpstr>
      <vt:lpstr>CF-Updated</vt:lpstr>
      <vt:lpstr>CM13by13</vt:lpstr>
      <vt:lpstr>Pic</vt:lpstr>
      <vt:lpstr>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</cp:lastModifiedBy>
  <dcterms:created xsi:type="dcterms:W3CDTF">2020-09-14T03:16:06Z</dcterms:created>
  <dcterms:modified xsi:type="dcterms:W3CDTF">2023-06-14T08:49:50Z</dcterms:modified>
</cp:coreProperties>
</file>