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danaanand/Desktop/FIN500/FIN500-Case10/"/>
    </mc:Choice>
  </mc:AlternateContent>
  <xr:revisionPtr revIDLastSave="0" documentId="13_ncr:1_{3BFAA911-6054-B34C-B595-32435351913B}" xr6:coauthVersionLast="45" xr6:coauthVersionMax="45" xr10:uidLastSave="{00000000-0000-0000-0000-000000000000}"/>
  <bookViews>
    <workbookView xWindow="3800" yWindow="460" windowWidth="21380" windowHeight="15840" xr2:uid="{06A371B1-F8F2-4A8A-AFE5-26D506176959}"/>
  </bookViews>
  <sheets>
    <sheet name="Exhibits 2-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0" i="1" l="1"/>
  <c r="C139" i="1"/>
  <c r="D138" i="1"/>
  <c r="C138" i="1"/>
  <c r="K73" i="1"/>
  <c r="L50" i="1"/>
  <c r="K52" i="1"/>
  <c r="K58" i="1"/>
  <c r="K83" i="1"/>
  <c r="C83" i="1"/>
  <c r="L60" i="1"/>
  <c r="K60" i="1"/>
  <c r="L69" i="1"/>
  <c r="K69" i="1"/>
  <c r="L73" i="1"/>
  <c r="K145" i="1"/>
  <c r="K29" i="1"/>
  <c r="K31" i="1" s="1"/>
  <c r="L30" i="1"/>
  <c r="K30" i="1"/>
  <c r="L75" i="1"/>
  <c r="L76" i="1" s="1"/>
  <c r="K75" i="1"/>
  <c r="K70" i="1"/>
  <c r="K114" i="1" s="1"/>
  <c r="K37" i="1"/>
  <c r="D38" i="1"/>
  <c r="K97" i="1"/>
  <c r="D37" i="1"/>
  <c r="L29" i="1"/>
  <c r="L22" i="1"/>
  <c r="L21" i="1"/>
  <c r="L20" i="1"/>
  <c r="L19" i="1"/>
  <c r="L18" i="1"/>
  <c r="L17" i="1"/>
  <c r="L16" i="1"/>
  <c r="L14" i="1"/>
  <c r="L13" i="1"/>
  <c r="L12" i="1"/>
  <c r="L11" i="1"/>
  <c r="L10" i="1"/>
  <c r="K10" i="1"/>
  <c r="G22" i="1"/>
  <c r="G21" i="1"/>
  <c r="G20" i="1"/>
  <c r="G19" i="1"/>
  <c r="G18" i="1"/>
  <c r="G17" i="1"/>
  <c r="G16" i="1"/>
  <c r="G14" i="1"/>
  <c r="G13" i="1"/>
  <c r="G12" i="1"/>
  <c r="G11" i="1"/>
  <c r="G10" i="1"/>
  <c r="L23" i="1"/>
  <c r="K23" i="1"/>
  <c r="L15" i="1"/>
  <c r="K22" i="1"/>
  <c r="K21" i="1"/>
  <c r="K20" i="1"/>
  <c r="K19" i="1"/>
  <c r="K18" i="1"/>
  <c r="K17" i="1"/>
  <c r="K16" i="1"/>
  <c r="K15" i="1"/>
  <c r="K14" i="1"/>
  <c r="K13" i="1"/>
  <c r="K5" i="1"/>
  <c r="L5" i="1" s="1"/>
  <c r="F22" i="1"/>
  <c r="F21" i="1"/>
  <c r="F20" i="1"/>
  <c r="F19" i="1"/>
  <c r="F18" i="1"/>
  <c r="F17" i="1"/>
  <c r="F16" i="1"/>
  <c r="F14" i="1"/>
  <c r="F12" i="1"/>
  <c r="K12" i="1" s="1"/>
  <c r="F11" i="1"/>
  <c r="K11" i="1" s="1"/>
  <c r="K137" i="1" s="1"/>
  <c r="F10" i="1"/>
  <c r="L157" i="1"/>
  <c r="K157" i="1"/>
  <c r="L156" i="1" s="1"/>
  <c r="K156" i="1"/>
  <c r="K149" i="1"/>
  <c r="L148" i="1"/>
  <c r="K148" i="1"/>
  <c r="L147" i="1"/>
  <c r="K147" i="1"/>
  <c r="L146" i="1"/>
  <c r="K146" i="1"/>
  <c r="L145" i="1"/>
  <c r="L144" i="1"/>
  <c r="K144" i="1"/>
  <c r="L140" i="1"/>
  <c r="K140" i="1"/>
  <c r="L139" i="1"/>
  <c r="K139" i="1"/>
  <c r="L138" i="1"/>
  <c r="K138" i="1"/>
  <c r="L137" i="1"/>
  <c r="K76" i="1"/>
  <c r="L70" i="1"/>
  <c r="L114" i="1" s="1"/>
  <c r="L59" i="1"/>
  <c r="L61" i="1" s="1"/>
  <c r="K59" i="1"/>
  <c r="L52" i="1"/>
  <c r="C88" i="1"/>
  <c r="L31" i="1" l="1"/>
  <c r="L38" i="1" s="1"/>
  <c r="K38" i="1"/>
  <c r="K41" i="1" s="1"/>
  <c r="K80" i="1" s="1"/>
  <c r="K81" i="1" s="1"/>
  <c r="L37" i="1"/>
  <c r="L149" i="1"/>
  <c r="L150" i="1" s="1"/>
  <c r="K115" i="1"/>
  <c r="K150" i="1"/>
  <c r="L115" i="1"/>
  <c r="K113" i="1"/>
  <c r="L24" i="1"/>
  <c r="K6" i="1"/>
  <c r="K7" i="1" s="1"/>
  <c r="K90" i="1" s="1"/>
  <c r="L111" i="1"/>
  <c r="L100" i="1"/>
  <c r="L95" i="1"/>
  <c r="L7" i="1"/>
  <c r="L90" i="1" s="1"/>
  <c r="L6" i="1"/>
  <c r="L99" i="1"/>
  <c r="L94" i="1"/>
  <c r="L88" i="1"/>
  <c r="L104" i="1"/>
  <c r="L98" i="1"/>
  <c r="L93" i="1"/>
  <c r="L103" i="1"/>
  <c r="L96" i="1"/>
  <c r="L92" i="1"/>
  <c r="L153" i="1"/>
  <c r="L154" i="1" s="1"/>
  <c r="L106" i="1"/>
  <c r="K24" i="1"/>
  <c r="K106" i="1" s="1"/>
  <c r="L102" i="1"/>
  <c r="L109" i="1"/>
  <c r="L117" i="1"/>
  <c r="L107" i="1"/>
  <c r="L108" i="1"/>
  <c r="L97" i="1"/>
  <c r="L101" i="1"/>
  <c r="L105" i="1"/>
  <c r="K93" i="1"/>
  <c r="K101" i="1"/>
  <c r="K105" i="1"/>
  <c r="K111" i="1"/>
  <c r="K88" i="1"/>
  <c r="K94" i="1"/>
  <c r="K96" i="1"/>
  <c r="K100" i="1"/>
  <c r="K102" i="1"/>
  <c r="K107" i="1"/>
  <c r="K109" i="1"/>
  <c r="K117" i="1"/>
  <c r="K95" i="1"/>
  <c r="K99" i="1"/>
  <c r="K103" i="1"/>
  <c r="K108" i="1"/>
  <c r="L125" i="1"/>
  <c r="K92" i="1"/>
  <c r="K98" i="1"/>
  <c r="K104" i="1"/>
  <c r="L110" i="1"/>
  <c r="L134" i="1"/>
  <c r="L141" i="1" s="1"/>
  <c r="K134" i="1"/>
  <c r="K141" i="1" s="1"/>
  <c r="L63" i="1"/>
  <c r="K61" i="1"/>
  <c r="K63" i="1" s="1"/>
  <c r="K121" i="1" s="1"/>
  <c r="K110" i="1"/>
  <c r="K153" i="1"/>
  <c r="K154" i="1" s="1"/>
  <c r="L113" i="1"/>
  <c r="C157" i="1"/>
  <c r="D156" i="1" s="1"/>
  <c r="C156" i="1"/>
  <c r="C149" i="1"/>
  <c r="C148" i="1"/>
  <c r="C147" i="1"/>
  <c r="C146" i="1"/>
  <c r="C145" i="1"/>
  <c r="C144" i="1"/>
  <c r="C140" i="1"/>
  <c r="C137" i="1"/>
  <c r="D157" i="1"/>
  <c r="D149" i="1"/>
  <c r="D148" i="1"/>
  <c r="D147" i="1"/>
  <c r="D146" i="1"/>
  <c r="D145" i="1"/>
  <c r="D144" i="1"/>
  <c r="D139" i="1"/>
  <c r="D137" i="1"/>
  <c r="D125" i="1"/>
  <c r="D76" i="1"/>
  <c r="C119" i="1"/>
  <c r="C118" i="1"/>
  <c r="C117" i="1"/>
  <c r="C111" i="1"/>
  <c r="C109" i="1"/>
  <c r="C108" i="1"/>
  <c r="C107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89" i="1"/>
  <c r="D119" i="1"/>
  <c r="D118" i="1"/>
  <c r="D117" i="1"/>
  <c r="D111" i="1"/>
  <c r="D109" i="1"/>
  <c r="D108" i="1"/>
  <c r="D107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92" i="1"/>
  <c r="D89" i="1"/>
  <c r="D88" i="1"/>
  <c r="C80" i="1"/>
  <c r="C81" i="1" s="1"/>
  <c r="D80" i="1"/>
  <c r="D81" i="1" s="1"/>
  <c r="D128" i="1" s="1"/>
  <c r="C76" i="1"/>
  <c r="C70" i="1"/>
  <c r="C114" i="1" s="1"/>
  <c r="D70" i="1"/>
  <c r="D114" i="1" s="1"/>
  <c r="C59" i="1"/>
  <c r="C61" i="1" s="1"/>
  <c r="D59" i="1"/>
  <c r="D61" i="1" s="1"/>
  <c r="C52" i="1"/>
  <c r="C115" i="1" s="1"/>
  <c r="D52" i="1"/>
  <c r="L126" i="1" l="1"/>
  <c r="L41" i="1"/>
  <c r="L80" i="1" s="1"/>
  <c r="L81" i="1" s="1"/>
  <c r="L128" i="1" s="1"/>
  <c r="L155" i="1"/>
  <c r="K119" i="1"/>
  <c r="K118" i="1"/>
  <c r="D150" i="1"/>
  <c r="K89" i="1"/>
  <c r="C150" i="1"/>
  <c r="L118" i="1"/>
  <c r="L89" i="1"/>
  <c r="L119" i="1"/>
  <c r="K155" i="1"/>
  <c r="L121" i="1"/>
  <c r="L127" i="1"/>
  <c r="D115" i="1"/>
  <c r="C153" i="1"/>
  <c r="C154" i="1" s="1"/>
  <c r="D153" i="1"/>
  <c r="D154" i="1" s="1"/>
  <c r="C113" i="1"/>
  <c r="D113" i="1"/>
  <c r="D83" i="1"/>
  <c r="C63" i="1"/>
  <c r="C121" i="1" s="1"/>
  <c r="D63" i="1"/>
  <c r="C29" i="1"/>
  <c r="C31" i="1" s="1"/>
  <c r="C134" i="1" s="1"/>
  <c r="C141" i="1" s="1"/>
  <c r="C155" i="1" s="1"/>
  <c r="D29" i="1"/>
  <c r="D31" i="1" s="1"/>
  <c r="C24" i="1"/>
  <c r="C106" i="1" s="1"/>
  <c r="D24" i="1"/>
  <c r="D106" i="1" s="1"/>
  <c r="C7" i="1"/>
  <c r="C90" i="1" s="1"/>
  <c r="D7" i="1"/>
  <c r="D90" i="1" s="1"/>
  <c r="L83" i="1" l="1"/>
  <c r="C38" i="1"/>
  <c r="C110" i="1"/>
  <c r="D134" i="1"/>
  <c r="D141" i="1" s="1"/>
  <c r="D155" i="1" s="1"/>
  <c r="D110" i="1"/>
  <c r="D126" i="1"/>
  <c r="D127" i="1"/>
  <c r="D121" i="1"/>
</calcChain>
</file>

<file path=xl/sharedStrings.xml><?xml version="1.0" encoding="utf-8"?>
<sst xmlns="http://schemas.openxmlformats.org/spreadsheetml/2006/main" count="277" uniqueCount="118">
  <si>
    <t>Net sales</t>
  </si>
  <si>
    <t>Cost of goods sold</t>
  </si>
  <si>
    <t>Gross profit</t>
  </si>
  <si>
    <t>Amortization</t>
  </si>
  <si>
    <t>Insurance</t>
  </si>
  <si>
    <t>Marketing and advertising</t>
  </si>
  <si>
    <t>Miscellaneous</t>
  </si>
  <si>
    <t>Rent</t>
  </si>
  <si>
    <t>Repairs and maintenance</t>
  </si>
  <si>
    <t>Security</t>
  </si>
  <si>
    <t>Supplies and expenses</t>
  </si>
  <si>
    <t>Telephone</t>
  </si>
  <si>
    <t>Travel and entertainment</t>
  </si>
  <si>
    <t>Utilities</t>
  </si>
  <si>
    <t>Vehicle expenses</t>
  </si>
  <si>
    <t>Wages</t>
  </si>
  <si>
    <t>Total operating expenses</t>
  </si>
  <si>
    <t>Operating income</t>
  </si>
  <si>
    <t>Other income</t>
  </si>
  <si>
    <t>Interest expense</t>
  </si>
  <si>
    <r>
      <t>Net income (loss)</t>
    </r>
    <r>
      <rPr>
        <vertAlign val="superscript"/>
        <sz val="10"/>
        <color theme="1"/>
        <rFont val="Arial"/>
        <family val="2"/>
      </rPr>
      <t>1</t>
    </r>
  </si>
  <si>
    <t>Beginning retained earnings</t>
  </si>
  <si>
    <t>Add: net income</t>
  </si>
  <si>
    <t>Less: dividends</t>
  </si>
  <si>
    <t>Ending retained earnings</t>
  </si>
  <si>
    <t>Current assets:</t>
  </si>
  <si>
    <t>Cash</t>
  </si>
  <si>
    <t>Accounts receivable</t>
  </si>
  <si>
    <t>Inventory</t>
  </si>
  <si>
    <t>Total current assets</t>
  </si>
  <si>
    <t>Furniture and fixtures</t>
  </si>
  <si>
    <t>Equipment</t>
  </si>
  <si>
    <t>Leasehold improvements</t>
  </si>
  <si>
    <t>Subtotal</t>
  </si>
  <si>
    <t>Less: accumulated amortization</t>
  </si>
  <si>
    <t>Net fixed assets</t>
  </si>
  <si>
    <t>Current liabilities:</t>
  </si>
  <si>
    <t>Accounts payable</t>
  </si>
  <si>
    <t>Bank line of credit (limit $1,500,000)</t>
  </si>
  <si>
    <t>Current portion due on bank loan</t>
  </si>
  <si>
    <t>Total current liabilities</t>
  </si>
  <si>
    <t>Loan payable</t>
  </si>
  <si>
    <t>Shareholder's loans</t>
  </si>
  <si>
    <t>Total long-term liabilities</t>
  </si>
  <si>
    <t>Equity:</t>
  </si>
  <si>
    <t>Common stock</t>
  </si>
  <si>
    <t>Retained earnings</t>
  </si>
  <si>
    <t>Total equity</t>
  </si>
  <si>
    <t>Operating expenses</t>
  </si>
  <si>
    <t>Administrative expenses</t>
  </si>
  <si>
    <t>Net income (loss)</t>
  </si>
  <si>
    <t>Return on average equity</t>
  </si>
  <si>
    <t>n/a</t>
  </si>
  <si>
    <t>Current ratio</t>
  </si>
  <si>
    <t>Acid test</t>
  </si>
  <si>
    <t>Working capital</t>
  </si>
  <si>
    <t>Age of receivables</t>
  </si>
  <si>
    <t>Age of inventory</t>
  </si>
  <si>
    <t>Age of payables</t>
  </si>
  <si>
    <t>Net worth to total assets</t>
  </si>
  <si>
    <t>Interest coverage</t>
  </si>
  <si>
    <t>Sales</t>
  </si>
  <si>
    <t>Total assets</t>
  </si>
  <si>
    <t>Net income</t>
  </si>
  <si>
    <t>Net cash flow from operations</t>
  </si>
  <si>
    <t>Bank loan</t>
  </si>
  <si>
    <t>Bank line of credit</t>
  </si>
  <si>
    <t>Shareholders loans</t>
  </si>
  <si>
    <t>Net cash flow from financing</t>
  </si>
  <si>
    <t>Fixed assets</t>
  </si>
  <si>
    <t>Net cash flow from investing</t>
  </si>
  <si>
    <t>Net cash flow</t>
  </si>
  <si>
    <t>Beginning cash</t>
  </si>
  <si>
    <t>Ending cash</t>
  </si>
  <si>
    <t>EXHIBIT 2:  Statement of Earnings</t>
  </si>
  <si>
    <t>(for years ending Feb 28)</t>
  </si>
  <si>
    <t xml:space="preserve">  Administrative expenses</t>
  </si>
  <si>
    <t>Operating Expenses</t>
  </si>
  <si>
    <t xml:space="preserve">  Travel and entertainment</t>
  </si>
  <si>
    <t xml:space="preserve">  Marketing and advertising</t>
  </si>
  <si>
    <t xml:space="preserve">  Repairs and maintenance</t>
  </si>
  <si>
    <t>EXHIBIT 3:  Statements of Retained Earnings</t>
  </si>
  <si>
    <t>ASSETS</t>
  </si>
  <si>
    <t>LIABILITIES</t>
  </si>
  <si>
    <t xml:space="preserve">  Automobiles</t>
  </si>
  <si>
    <t>TOTAL ASSETS</t>
  </si>
  <si>
    <t xml:space="preserve">Long-term liabilities: </t>
  </si>
  <si>
    <t xml:space="preserve">  Bank loan</t>
  </si>
  <si>
    <t>TOTAL LIABILITIES AND EQUITY</t>
  </si>
  <si>
    <t>EXHIBIT 4:  BALANCE SHEETS</t>
  </si>
  <si>
    <t>(as at Feb 28)</t>
  </si>
  <si>
    <t>EXHIBIT 5:  FINANCIAL RATIOS</t>
  </si>
  <si>
    <t>EXHIBIT 6:  STATEMENT OF CASH FLOWS</t>
  </si>
  <si>
    <t>Changes 2016-2017</t>
  </si>
  <si>
    <t>Equity (Deficit)</t>
  </si>
  <si>
    <t>OPERATIONS</t>
  </si>
  <si>
    <t>GROWTH</t>
  </si>
  <si>
    <t>Adjustments to cash basis:</t>
  </si>
  <si>
    <t>FINANCING ACITIVITES</t>
  </si>
  <si>
    <t>INVESTING ACITIVITES</t>
  </si>
  <si>
    <t>Percent changes for projections</t>
  </si>
  <si>
    <t>120,000 +</t>
  </si>
  <si>
    <t>800 K</t>
  </si>
  <si>
    <t>130K-</t>
  </si>
  <si>
    <t>50K -</t>
  </si>
  <si>
    <t>80K -</t>
  </si>
  <si>
    <t>% increase on sales</t>
  </si>
  <si>
    <t>Increase</t>
  </si>
  <si>
    <t>Increase, additional 20% + in 2019</t>
  </si>
  <si>
    <t>Notes</t>
  </si>
  <si>
    <t>Increase off of 200K and 600K</t>
  </si>
  <si>
    <t>Decrease of sales</t>
  </si>
  <si>
    <t>% increase on 2017 rent</t>
  </si>
  <si>
    <t>Remain the same</t>
  </si>
  <si>
    <t>Add patio</t>
  </si>
  <si>
    <t>Inventory need to be 90 days</t>
  </si>
  <si>
    <t>Assets = Liability + Equity</t>
  </si>
  <si>
    <t>600K + from Greenway and 200K + from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</si>
</sst>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_);[Red]\(0.0%\)"/>
    <numFmt numFmtId="165" formatCode="0.000000000000%"/>
    <numFmt numFmtId="166" formatCode="0.0000000000000%"/>
    <numFmt numFmtId="167" formatCode="0.00000000000000%"/>
    <numFmt numFmtId="168" formatCode="0.000000000000000%"/>
    <numFmt numFmtId="169" formatCode="&quot;$&quot;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sz val="9"/>
      <color theme="1"/>
      <name val="Times New Roman"/>
      <family val="1"/>
    </font>
    <font>
      <vertAlign val="superscript"/>
      <sz val="10"/>
      <color theme="1"/>
      <name val="Arial"/>
      <family val="2"/>
    </font>
    <font>
      <u val="double"/>
      <sz val="10"/>
      <color theme="1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15.5"/>
      <color theme="1"/>
      <name val="Arial"/>
      <family val="2"/>
    </font>
    <font>
      <sz val="16"/>
      <color theme="1"/>
      <name val="Arial"/>
      <family val="2"/>
    </font>
    <font>
      <sz val="8"/>
      <color theme="1"/>
      <name val="Arial"/>
      <family val="2"/>
    </font>
    <font>
      <sz val="7.5"/>
      <color theme="1"/>
      <name val="Arial"/>
      <family val="2"/>
    </font>
    <font>
      <sz val="11.5"/>
      <color theme="1"/>
      <name val="Arial"/>
      <family val="2"/>
    </font>
    <font>
      <sz val="12"/>
      <color theme="1"/>
      <name val="Arial"/>
      <family val="2"/>
    </font>
    <font>
      <sz val="10.5"/>
      <color theme="1"/>
      <name val="Arial"/>
      <family val="2"/>
    </font>
    <font>
      <sz val="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84">
    <xf numFmtId="0" fontId="0" fillId="0" borderId="0" xfId="0"/>
    <xf numFmtId="6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6" fontId="2" fillId="0" borderId="2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6" fontId="2" fillId="0" borderId="3" xfId="0" applyNumberFormat="1" applyFont="1" applyBorder="1" applyAlignment="1">
      <alignment horizontal="right" vertical="center" wrapText="1"/>
    </xf>
    <xf numFmtId="6" fontId="2" fillId="0" borderId="0" xfId="0" applyNumberFormat="1" applyFont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0" fillId="0" borderId="9" xfId="0" applyBorder="1"/>
    <xf numFmtId="0" fontId="2" fillId="0" borderId="10" xfId="0" applyFont="1" applyBorder="1" applyAlignment="1">
      <alignment vertical="center" wrapText="1"/>
    </xf>
    <xf numFmtId="6" fontId="8" fillId="0" borderId="10" xfId="0" applyNumberFormat="1" applyFont="1" applyBorder="1" applyAlignment="1">
      <alignment horizontal="right" vertical="center" wrapText="1"/>
    </xf>
    <xf numFmtId="0" fontId="0" fillId="0" borderId="11" xfId="0" applyBorder="1"/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3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right" vertical="center"/>
    </xf>
    <xf numFmtId="164" fontId="2" fillId="0" borderId="0" xfId="2" applyNumberFormat="1" applyFont="1" applyBorder="1" applyAlignment="1">
      <alignment horizontal="right" vertical="center"/>
    </xf>
    <xf numFmtId="164" fontId="0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3" fontId="2" fillId="0" borderId="0" xfId="1" applyFont="1" applyBorder="1" applyAlignment="1">
      <alignment horizontal="right" vertical="center"/>
    </xf>
    <xf numFmtId="6" fontId="2" fillId="0" borderId="0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43" fontId="2" fillId="0" borderId="0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0" xfId="0" applyFont="1" applyBorder="1" applyAlignment="1">
      <alignment horizontal="left" vertical="center" indent="1"/>
    </xf>
    <xf numFmtId="9" fontId="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6" fontId="2" fillId="0" borderId="2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6" fontId="2" fillId="0" borderId="3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0" fillId="0" borderId="10" xfId="0" applyBorder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4" xfId="0" applyFill="1" applyBorder="1" applyAlignment="1"/>
    <xf numFmtId="0" fontId="21" fillId="0" borderId="0" xfId="0" applyFont="1" applyBorder="1" applyAlignment="1">
      <alignment vertical="center"/>
    </xf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6" fontId="0" fillId="0" borderId="0" xfId="0" applyNumberFormat="1"/>
    <xf numFmtId="169" fontId="2" fillId="0" borderId="0" xfId="3" applyNumberFormat="1" applyFont="1" applyBorder="1" applyAlignment="1">
      <alignment horizontal="right" vertical="center" wrapText="1"/>
    </xf>
    <xf numFmtId="169" fontId="3" fillId="0" borderId="0" xfId="0" applyNumberFormat="1" applyFont="1" applyBorder="1" applyAlignment="1">
      <alignment horizontal="right" vertical="center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2" fillId="0" borderId="0" xfId="0" applyNumberFormat="1" applyFont="1" applyBorder="1" applyAlignment="1">
      <alignment horizontal="right" vertical="center" wrapText="1"/>
    </xf>
    <xf numFmtId="0" fontId="19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96CC-82E5-47E6-A8DC-571E008A184D}">
  <dimension ref="A1:N159"/>
  <sheetViews>
    <sheetView tabSelected="1" topLeftCell="A101" zoomScale="110" zoomScaleNormal="110" workbookViewId="0">
      <selection activeCell="B120" sqref="B120"/>
    </sheetView>
  </sheetViews>
  <sheetFormatPr baseColWidth="10" defaultColWidth="21.6640625" defaultRowHeight="15"/>
  <cols>
    <col min="1" max="1" width="5" customWidth="1"/>
    <col min="2" max="2" width="34.6640625" customWidth="1"/>
    <col min="3" max="4" width="21.6640625" style="2"/>
    <col min="5" max="5" width="6.83203125" customWidth="1"/>
    <col min="6" max="6" width="22.5" customWidth="1"/>
    <col min="8" max="8" width="27.6640625" customWidth="1"/>
    <col min="9" max="9" width="7.1640625" customWidth="1"/>
    <col min="13" max="13" width="7.33203125" customWidth="1"/>
  </cols>
  <sheetData>
    <row r="1" spans="1:13">
      <c r="A1" s="64"/>
      <c r="B1" s="62"/>
      <c r="C1" s="62"/>
      <c r="D1" s="62"/>
      <c r="E1" s="63"/>
      <c r="I1" s="64"/>
      <c r="J1" s="62"/>
      <c r="K1" s="62"/>
      <c r="L1" s="62"/>
      <c r="M1" s="63"/>
    </row>
    <row r="2" spans="1:13">
      <c r="A2" s="7"/>
      <c r="B2" s="81" t="s">
        <v>74</v>
      </c>
      <c r="C2" s="81"/>
      <c r="D2" s="81"/>
      <c r="E2" s="8"/>
      <c r="F2" s="82" t="s">
        <v>100</v>
      </c>
      <c r="G2" s="83"/>
      <c r="H2" t="s">
        <v>109</v>
      </c>
      <c r="I2" s="7"/>
      <c r="J2" s="81" t="s">
        <v>74</v>
      </c>
      <c r="K2" s="81"/>
      <c r="L2" s="81"/>
      <c r="M2" s="8"/>
    </row>
    <row r="3" spans="1:13">
      <c r="A3" s="7"/>
      <c r="B3" s="81" t="s">
        <v>75</v>
      </c>
      <c r="C3" s="81"/>
      <c r="D3" s="81"/>
      <c r="E3" s="8"/>
      <c r="F3" s="66"/>
      <c r="G3" s="66"/>
      <c r="I3" s="7"/>
      <c r="J3" s="81" t="s">
        <v>75</v>
      </c>
      <c r="K3" s="81"/>
      <c r="L3" s="81"/>
      <c r="M3" s="8"/>
    </row>
    <row r="4" spans="1:13">
      <c r="A4" s="7"/>
      <c r="B4" s="9"/>
      <c r="C4" s="10">
        <v>2016</v>
      </c>
      <c r="D4" s="10">
        <v>2017</v>
      </c>
      <c r="E4" s="8"/>
      <c r="F4" s="66">
        <v>2018</v>
      </c>
      <c r="G4" s="66">
        <v>2019</v>
      </c>
      <c r="I4" s="7"/>
      <c r="J4" s="9"/>
      <c r="K4" s="10">
        <v>2018</v>
      </c>
      <c r="L4" s="10">
        <v>2019</v>
      </c>
      <c r="M4" s="8"/>
    </row>
    <row r="5" spans="1:13">
      <c r="A5" s="7"/>
      <c r="B5" s="11" t="s">
        <v>0</v>
      </c>
      <c r="C5" s="6">
        <v>4316036</v>
      </c>
      <c r="D5" s="6">
        <v>8662734</v>
      </c>
      <c r="E5" s="8"/>
      <c r="F5" s="67">
        <v>0.4</v>
      </c>
      <c r="G5" s="67">
        <v>0.2</v>
      </c>
      <c r="H5" t="s">
        <v>108</v>
      </c>
      <c r="I5" s="7"/>
      <c r="J5" s="11" t="s">
        <v>0</v>
      </c>
      <c r="K5" s="74">
        <f>F5*D5+D5</f>
        <v>12127827.6</v>
      </c>
      <c r="L5" s="6">
        <f>G5*K5+K5</f>
        <v>14553393.119999999</v>
      </c>
      <c r="M5" s="8"/>
    </row>
    <row r="6" spans="1:13">
      <c r="A6" s="7"/>
      <c r="B6" s="11" t="s">
        <v>1</v>
      </c>
      <c r="C6" s="3">
        <v>3332702</v>
      </c>
      <c r="D6" s="3">
        <v>5639622</v>
      </c>
      <c r="E6" s="8"/>
      <c r="F6" s="67">
        <v>0.55000000000000004</v>
      </c>
      <c r="G6" s="67">
        <v>0.55000000000000004</v>
      </c>
      <c r="H6" t="s">
        <v>111</v>
      </c>
      <c r="I6" s="7"/>
      <c r="J6" s="11" t="s">
        <v>1</v>
      </c>
      <c r="K6" s="3">
        <f>K5-K5*F6</f>
        <v>5457522.419999999</v>
      </c>
      <c r="L6" s="3">
        <f>L5-L5*G6</f>
        <v>6549026.9039999992</v>
      </c>
      <c r="M6" s="8"/>
    </row>
    <row r="7" spans="1:13">
      <c r="A7" s="7"/>
      <c r="B7" s="11" t="s">
        <v>2</v>
      </c>
      <c r="C7" s="6">
        <f>C5-C6</f>
        <v>983334</v>
      </c>
      <c r="D7" s="6">
        <f>D5-D6</f>
        <v>3023112</v>
      </c>
      <c r="E7" s="8"/>
      <c r="I7" s="7"/>
      <c r="J7" s="11" t="s">
        <v>2</v>
      </c>
      <c r="K7" s="6">
        <f>K5-K6</f>
        <v>6670305.1800000006</v>
      </c>
      <c r="L7" s="6">
        <f>L5-L6</f>
        <v>8004366.216</v>
      </c>
      <c r="M7" s="8"/>
    </row>
    <row r="8" spans="1:13" ht="15" customHeight="1">
      <c r="A8" s="7"/>
      <c r="B8" s="12"/>
      <c r="C8" s="13"/>
      <c r="D8" s="13"/>
      <c r="E8" s="8"/>
      <c r="I8" s="7"/>
      <c r="J8" s="12"/>
      <c r="K8" s="13"/>
      <c r="L8" s="13"/>
      <c r="M8" s="8"/>
    </row>
    <row r="9" spans="1:13">
      <c r="A9" s="7"/>
      <c r="B9" s="11" t="s">
        <v>77</v>
      </c>
      <c r="C9" s="13"/>
      <c r="D9" s="13"/>
      <c r="E9" s="8"/>
      <c r="I9" s="7"/>
      <c r="J9" s="11" t="s">
        <v>77</v>
      </c>
      <c r="K9" s="75"/>
      <c r="L9" s="13"/>
      <c r="M9" s="8"/>
    </row>
    <row r="10" spans="1:13">
      <c r="A10" s="7"/>
      <c r="B10" s="11" t="s">
        <v>76</v>
      </c>
      <c r="C10" s="6">
        <v>99480</v>
      </c>
      <c r="D10" s="6">
        <v>245324</v>
      </c>
      <c r="E10" s="8"/>
      <c r="F10" s="71">
        <f>D10/D5</f>
        <v>2.8319465886866662E-2</v>
      </c>
      <c r="G10" s="76">
        <f>K10/K5</f>
        <v>2.080104145356005E-2</v>
      </c>
      <c r="I10" s="7"/>
      <c r="J10" s="11" t="s">
        <v>76</v>
      </c>
      <c r="K10" s="6">
        <f t="shared" ref="K10:K22" si="0">F10*D10+D10</f>
        <v>252271.44464922967</v>
      </c>
      <c r="L10" s="6">
        <f>G10*K10+K10</f>
        <v>257518.95342692776</v>
      </c>
      <c r="M10" s="8"/>
    </row>
    <row r="11" spans="1:13">
      <c r="A11" s="7"/>
      <c r="B11" s="14" t="s">
        <v>3</v>
      </c>
      <c r="C11" s="6">
        <v>88888</v>
      </c>
      <c r="D11" s="6">
        <v>232104</v>
      </c>
      <c r="E11" s="8"/>
      <c r="F11" s="71">
        <f>D11/D5</f>
        <v>2.6793388784649281E-2</v>
      </c>
      <c r="G11" s="78">
        <f>K11/K5</f>
        <v>1.965091033372475E-2</v>
      </c>
      <c r="I11" s="7"/>
      <c r="J11" s="14" t="s">
        <v>3</v>
      </c>
      <c r="K11" s="6">
        <f t="shared" si="0"/>
        <v>238322.85271047225</v>
      </c>
      <c r="L11" s="6">
        <f>G11*K11+K11</f>
        <v>243006.11371956323</v>
      </c>
      <c r="M11" s="8"/>
    </row>
    <row r="12" spans="1:13">
      <c r="A12" s="7"/>
      <c r="B12" s="14" t="s">
        <v>4</v>
      </c>
      <c r="C12" s="6">
        <v>70444</v>
      </c>
      <c r="D12" s="6">
        <v>43594</v>
      </c>
      <c r="E12" s="8"/>
      <c r="F12" s="72">
        <f>D12/D5</f>
        <v>5.0323604534088196E-3</v>
      </c>
      <c r="G12" s="79">
        <f>K12/K5</f>
        <v>3.6126322179584665E-3</v>
      </c>
      <c r="I12" s="7"/>
      <c r="J12" s="14" t="s">
        <v>4</v>
      </c>
      <c r="K12" s="6">
        <f t="shared" si="0"/>
        <v>43813.380721605907</v>
      </c>
      <c r="L12" s="6">
        <f>G12*K12+K12</f>
        <v>43971.662352378458</v>
      </c>
      <c r="M12" s="8"/>
    </row>
    <row r="13" spans="1:13" ht="16" customHeight="1">
      <c r="A13" s="7"/>
      <c r="B13" s="15" t="s">
        <v>79</v>
      </c>
      <c r="C13" s="6">
        <v>147516</v>
      </c>
      <c r="D13" s="6">
        <v>250950</v>
      </c>
      <c r="E13" s="8"/>
      <c r="F13" s="69">
        <v>3.5000000000000003E-2</v>
      </c>
      <c r="G13" s="78">
        <f>K13/K5</f>
        <v>2.1416304598525133E-2</v>
      </c>
      <c r="H13" t="s">
        <v>106</v>
      </c>
      <c r="I13" s="7"/>
      <c r="J13" s="15" t="s">
        <v>79</v>
      </c>
      <c r="K13" s="6">
        <f t="shared" si="0"/>
        <v>259733.25</v>
      </c>
      <c r="L13" s="6">
        <f>G13*K13+K13</f>
        <v>265295.7763963649</v>
      </c>
      <c r="M13" s="8"/>
    </row>
    <row r="14" spans="1:13">
      <c r="A14" s="7"/>
      <c r="B14" s="14" t="s">
        <v>6</v>
      </c>
      <c r="C14" s="6">
        <v>133634</v>
      </c>
      <c r="D14" s="6">
        <v>188578</v>
      </c>
      <c r="E14" s="8"/>
      <c r="F14" s="71">
        <f>D14/D5</f>
        <v>2.1768878047046119E-2</v>
      </c>
      <c r="G14" s="78">
        <f>K14/K5</f>
        <v>1.5887687213195202E-2</v>
      </c>
      <c r="I14" s="7"/>
      <c r="J14" s="14" t="s">
        <v>6</v>
      </c>
      <c r="K14" s="6">
        <f t="shared" si="0"/>
        <v>192683.13148435586</v>
      </c>
      <c r="L14" s="6">
        <f>G14*K14+K14</f>
        <v>195744.42080863827</v>
      </c>
      <c r="M14" s="8"/>
    </row>
    <row r="15" spans="1:13">
      <c r="A15" s="7"/>
      <c r="B15" s="14" t="s">
        <v>7</v>
      </c>
      <c r="C15" s="6">
        <v>654330</v>
      </c>
      <c r="D15" s="6">
        <v>519906</v>
      </c>
      <c r="E15" s="8"/>
      <c r="F15" s="67">
        <v>0.2</v>
      </c>
      <c r="G15" t="s">
        <v>113</v>
      </c>
      <c r="H15" t="s">
        <v>112</v>
      </c>
      <c r="I15" s="7"/>
      <c r="J15" s="14" t="s">
        <v>7</v>
      </c>
      <c r="K15" s="6">
        <f t="shared" si="0"/>
        <v>623887.19999999995</v>
      </c>
      <c r="L15" s="6">
        <f>K15</f>
        <v>623887.19999999995</v>
      </c>
      <c r="M15" s="8"/>
    </row>
    <row r="16" spans="1:13" ht="17" customHeight="1">
      <c r="A16" s="7"/>
      <c r="B16" s="15" t="s">
        <v>80</v>
      </c>
      <c r="C16" s="6">
        <v>122922</v>
      </c>
      <c r="D16" s="6">
        <v>298442</v>
      </c>
      <c r="E16" s="8"/>
      <c r="F16" s="70">
        <f>D16/D5</f>
        <v>3.4451248301055996E-2</v>
      </c>
      <c r="G16" s="78">
        <f>K16/K5</f>
        <v>2.5455812007540723E-2</v>
      </c>
      <c r="I16" s="7"/>
      <c r="J16" s="15" t="s">
        <v>80</v>
      </c>
      <c r="K16" s="6">
        <f t="shared" si="0"/>
        <v>308723.69944546378</v>
      </c>
      <c r="L16" s="6">
        <f t="shared" ref="L16:L22" si="1">G16*K16+K16</f>
        <v>316582.51190082001</v>
      </c>
      <c r="M16" s="8"/>
    </row>
    <row r="17" spans="1:13">
      <c r="A17" s="7"/>
      <c r="B17" s="14" t="s">
        <v>9</v>
      </c>
      <c r="C17" s="6">
        <v>60944</v>
      </c>
      <c r="D17" s="6">
        <v>138058</v>
      </c>
      <c r="E17" s="8"/>
      <c r="F17" s="71">
        <f>D17/D5</f>
        <v>1.5937000951431732E-2</v>
      </c>
      <c r="G17" s="77">
        <f>K17/K5</f>
        <v>1.1564992107684049E-2</v>
      </c>
      <c r="I17" s="7"/>
      <c r="J17" s="14" t="s">
        <v>9</v>
      </c>
      <c r="K17" s="6">
        <f t="shared" si="0"/>
        <v>140258.23047735277</v>
      </c>
      <c r="L17" s="6">
        <f t="shared" si="1"/>
        <v>141880.31580586109</v>
      </c>
      <c r="M17" s="8"/>
    </row>
    <row r="18" spans="1:13">
      <c r="A18" s="7"/>
      <c r="B18" s="14" t="s">
        <v>10</v>
      </c>
      <c r="C18" s="6">
        <v>100022</v>
      </c>
      <c r="D18" s="6">
        <v>176530</v>
      </c>
      <c r="E18" s="8"/>
      <c r="F18" s="71">
        <f>D18/D5</f>
        <v>2.037809310547917E-2</v>
      </c>
      <c r="G18" s="77">
        <f>K18/K5</f>
        <v>1.4852399845781962E-2</v>
      </c>
      <c r="I18" s="7"/>
      <c r="J18" s="14" t="s">
        <v>10</v>
      </c>
      <c r="K18" s="6">
        <f t="shared" si="0"/>
        <v>180127.34477591023</v>
      </c>
      <c r="L18" s="6">
        <f t="shared" si="1"/>
        <v>182802.66812368107</v>
      </c>
      <c r="M18" s="8"/>
    </row>
    <row r="19" spans="1:13">
      <c r="A19" s="7"/>
      <c r="B19" s="14" t="s">
        <v>11</v>
      </c>
      <c r="C19" s="6">
        <v>118546</v>
      </c>
      <c r="D19" s="6">
        <v>142680</v>
      </c>
      <c r="E19" s="8"/>
      <c r="F19" s="71">
        <f>D19/D5</f>
        <v>1.6470550752222105E-2</v>
      </c>
      <c r="G19" s="77">
        <f>K19/K5</f>
        <v>1.1958449853074022E-2</v>
      </c>
      <c r="I19" s="7"/>
      <c r="J19" s="14" t="s">
        <v>11</v>
      </c>
      <c r="K19" s="6">
        <f t="shared" si="0"/>
        <v>145030.01818132706</v>
      </c>
      <c r="L19" s="6">
        <f t="shared" si="1"/>
        <v>146764.35238093889</v>
      </c>
      <c r="M19" s="8"/>
    </row>
    <row r="20" spans="1:13" ht="19" customHeight="1">
      <c r="A20" s="7"/>
      <c r="B20" s="15" t="s">
        <v>78</v>
      </c>
      <c r="C20" s="6">
        <v>81962</v>
      </c>
      <c r="D20" s="6">
        <v>65894</v>
      </c>
      <c r="E20" s="8"/>
      <c r="F20" s="72">
        <f>D20/D5</f>
        <v>7.6066054896756609E-3</v>
      </c>
      <c r="G20" s="79">
        <f>K20/K5</f>
        <v>5.474618526250875E-3</v>
      </c>
      <c r="I20" s="7"/>
      <c r="J20" s="15" t="s">
        <v>78</v>
      </c>
      <c r="K20" s="6">
        <f t="shared" si="0"/>
        <v>66395.229662136684</v>
      </c>
      <c r="L20" s="6">
        <f t="shared" si="1"/>
        <v>66758.718216499692</v>
      </c>
      <c r="M20" s="8"/>
    </row>
    <row r="21" spans="1:13">
      <c r="A21" s="7"/>
      <c r="B21" s="14" t="s">
        <v>13</v>
      </c>
      <c r="C21" s="6">
        <v>33438</v>
      </c>
      <c r="D21" s="6">
        <v>53010</v>
      </c>
      <c r="E21" s="8"/>
      <c r="F21" s="72">
        <f>D21/D5</f>
        <v>6.1193152184979942E-3</v>
      </c>
      <c r="G21" s="79">
        <f>K21/K5</f>
        <v>4.3976865980295248E-3</v>
      </c>
      <c r="I21" s="7"/>
      <c r="J21" s="14" t="s">
        <v>13</v>
      </c>
      <c r="K21" s="6">
        <f t="shared" si="0"/>
        <v>53334.384899732577</v>
      </c>
      <c r="L21" s="6">
        <f t="shared" si="1"/>
        <v>53568.932809420279</v>
      </c>
      <c r="M21" s="8"/>
    </row>
    <row r="22" spans="1:13">
      <c r="A22" s="7"/>
      <c r="B22" s="14" t="s">
        <v>14</v>
      </c>
      <c r="C22" s="6">
        <v>54314</v>
      </c>
      <c r="D22" s="6">
        <v>62024</v>
      </c>
      <c r="E22" s="8"/>
      <c r="F22" s="72">
        <f>D22/D5</f>
        <v>7.1598643107360794E-3</v>
      </c>
      <c r="G22" s="79">
        <f>K22/K5</f>
        <v>5.1508056912030224E-3</v>
      </c>
      <c r="I22" s="7"/>
      <c r="J22" s="14" t="s">
        <v>14</v>
      </c>
      <c r="K22" s="6">
        <f t="shared" si="0"/>
        <v>62468.083424009092</v>
      </c>
      <c r="L22" s="6">
        <f t="shared" si="1"/>
        <v>62789.84438362802</v>
      </c>
      <c r="M22" s="8"/>
    </row>
    <row r="23" spans="1:13">
      <c r="A23" s="7"/>
      <c r="B23" s="14" t="s">
        <v>15</v>
      </c>
      <c r="C23" s="3">
        <v>793612</v>
      </c>
      <c r="D23" s="3">
        <v>921768</v>
      </c>
      <c r="E23" s="8"/>
      <c r="F23" s="73">
        <v>300000</v>
      </c>
      <c r="G23" s="73">
        <v>300000</v>
      </c>
      <c r="H23" t="s">
        <v>107</v>
      </c>
      <c r="I23" s="7"/>
      <c r="J23" s="14" t="s">
        <v>15</v>
      </c>
      <c r="K23" s="3">
        <f>F23+D23</f>
        <v>1221768</v>
      </c>
      <c r="L23" s="3">
        <f>G23+K23</f>
        <v>1521768</v>
      </c>
      <c r="M23" s="8"/>
    </row>
    <row r="24" spans="1:13">
      <c r="A24" s="7"/>
      <c r="B24" s="11" t="s">
        <v>16</v>
      </c>
      <c r="C24" s="6">
        <f>SUM(C10:C23)</f>
        <v>2560052</v>
      </c>
      <c r="D24" s="6">
        <f>SUM(D10:D23)</f>
        <v>3338862</v>
      </c>
      <c r="E24" s="8"/>
      <c r="I24" s="7"/>
      <c r="J24" s="11" t="s">
        <v>16</v>
      </c>
      <c r="K24" s="6">
        <f>SUM(K10:K23)</f>
        <v>3788816.2504315958</v>
      </c>
      <c r="L24" s="6">
        <f>SUM(L10:L23)</f>
        <v>4122339.4703247217</v>
      </c>
      <c r="M24" s="8"/>
    </row>
    <row r="25" spans="1:13">
      <c r="A25" s="7"/>
      <c r="B25" s="4"/>
      <c r="C25" s="16"/>
      <c r="D25" s="16"/>
      <c r="E25" s="8"/>
      <c r="I25" s="7"/>
      <c r="J25" s="4"/>
      <c r="K25" s="16"/>
      <c r="L25" s="16"/>
      <c r="M25" s="8"/>
    </row>
    <row r="26" spans="1:13">
      <c r="A26" s="7"/>
      <c r="B26" s="11" t="s">
        <v>17</v>
      </c>
      <c r="C26" s="6">
        <v>-1576718</v>
      </c>
      <c r="D26" s="6">
        <v>-315750</v>
      </c>
      <c r="E26" s="8"/>
      <c r="I26" s="7"/>
      <c r="J26" s="11" t="s">
        <v>17</v>
      </c>
      <c r="K26" s="6">
        <v>-315750</v>
      </c>
      <c r="L26" s="6">
        <v>-315750</v>
      </c>
      <c r="M26" s="8"/>
    </row>
    <row r="27" spans="1:13">
      <c r="A27" s="7"/>
      <c r="B27" s="4"/>
      <c r="C27" s="16"/>
      <c r="D27" s="16"/>
      <c r="E27" s="8"/>
      <c r="I27" s="7"/>
      <c r="J27" s="4"/>
      <c r="K27" s="16"/>
      <c r="L27" s="16"/>
      <c r="M27" s="8"/>
    </row>
    <row r="28" spans="1:13" ht="16" thickBot="1">
      <c r="A28" s="7"/>
      <c r="B28" s="14" t="s">
        <v>18</v>
      </c>
      <c r="C28" s="1">
        <v>0</v>
      </c>
      <c r="D28" s="1">
        <v>31884</v>
      </c>
      <c r="E28" s="8"/>
      <c r="I28" s="7"/>
      <c r="J28" s="14" t="s">
        <v>18</v>
      </c>
      <c r="K28" s="1">
        <v>31844</v>
      </c>
      <c r="L28" s="1">
        <v>31884</v>
      </c>
      <c r="M28" s="8"/>
    </row>
    <row r="29" spans="1:13">
      <c r="A29" s="7"/>
      <c r="B29" s="4"/>
      <c r="C29" s="6">
        <f>SUM(C26:C28)</f>
        <v>-1576718</v>
      </c>
      <c r="D29" s="6">
        <f>SUM(D26:D28)</f>
        <v>-283866</v>
      </c>
      <c r="E29" s="8"/>
      <c r="I29" s="7"/>
      <c r="J29" s="4"/>
      <c r="K29" s="6">
        <f>SUM(K26:K28)</f>
        <v>-283906</v>
      </c>
      <c r="L29" s="6">
        <f>SUM(L26:L28)</f>
        <v>-283866</v>
      </c>
      <c r="M29" s="8"/>
    </row>
    <row r="30" spans="1:13">
      <c r="A30" s="7"/>
      <c r="B30" s="14" t="s">
        <v>19</v>
      </c>
      <c r="C30" s="17">
        <v>438316</v>
      </c>
      <c r="D30" s="17">
        <v>703256</v>
      </c>
      <c r="E30" s="8"/>
      <c r="F30" s="67">
        <v>0.09</v>
      </c>
      <c r="H30" t="s">
        <v>110</v>
      </c>
      <c r="I30" s="7"/>
      <c r="J30" s="14" t="s">
        <v>19</v>
      </c>
      <c r="K30" s="17">
        <f>0.09*200000+0.09*600000 + 703000</f>
        <v>775000</v>
      </c>
      <c r="L30" s="17">
        <f>0.09*200000+0.09*600000 +703000</f>
        <v>775000</v>
      </c>
      <c r="M30" s="8"/>
    </row>
    <row r="31" spans="1:13" ht="17" thickBot="1">
      <c r="A31" s="7"/>
      <c r="B31" s="11" t="s">
        <v>20</v>
      </c>
      <c r="C31" s="5">
        <f>C29-C30</f>
        <v>-2015034</v>
      </c>
      <c r="D31" s="5">
        <f>D29-D30</f>
        <v>-987122</v>
      </c>
      <c r="E31" s="8"/>
      <c r="I31" s="7"/>
      <c r="J31" s="11" t="s">
        <v>20</v>
      </c>
      <c r="K31" s="5">
        <f>K29-K30</f>
        <v>-1058906</v>
      </c>
      <c r="L31" s="5">
        <f>L29-L30</f>
        <v>-1058866</v>
      </c>
      <c r="M31" s="8"/>
    </row>
    <row r="32" spans="1:13" ht="17" thickTop="1" thickBot="1">
      <c r="A32" s="18"/>
      <c r="B32" s="19"/>
      <c r="C32" s="20"/>
      <c r="D32" s="20"/>
      <c r="E32" s="21"/>
      <c r="I32" s="18"/>
      <c r="J32" s="19"/>
      <c r="K32" s="20"/>
      <c r="L32" s="20"/>
      <c r="M32" s="21"/>
    </row>
    <row r="33" spans="1:13">
      <c r="A33" s="64"/>
      <c r="B33" s="62"/>
      <c r="C33" s="62"/>
      <c r="D33" s="62"/>
      <c r="E33" s="63"/>
      <c r="I33" s="64"/>
      <c r="J33" s="62"/>
      <c r="K33" s="62"/>
      <c r="L33" s="62"/>
      <c r="M33" s="63"/>
    </row>
    <row r="34" spans="1:13">
      <c r="A34" s="7"/>
      <c r="B34" s="81" t="s">
        <v>81</v>
      </c>
      <c r="C34" s="81"/>
      <c r="D34" s="81"/>
      <c r="E34" s="8"/>
      <c r="I34" s="7"/>
      <c r="J34" s="81" t="s">
        <v>81</v>
      </c>
      <c r="K34" s="81"/>
      <c r="L34" s="81"/>
      <c r="M34" s="8"/>
    </row>
    <row r="35" spans="1:13">
      <c r="A35" s="7"/>
      <c r="B35" s="81" t="s">
        <v>75</v>
      </c>
      <c r="C35" s="81"/>
      <c r="D35" s="81"/>
      <c r="E35" s="8"/>
      <c r="I35" s="7"/>
      <c r="J35" s="81" t="s">
        <v>75</v>
      </c>
      <c r="K35" s="81"/>
      <c r="L35" s="81"/>
      <c r="M35" s="8"/>
    </row>
    <row r="36" spans="1:13">
      <c r="A36" s="7"/>
      <c r="B36" s="22"/>
      <c r="C36" s="10">
        <v>2016</v>
      </c>
      <c r="D36" s="10">
        <v>2017</v>
      </c>
      <c r="E36" s="8"/>
      <c r="I36" s="7"/>
      <c r="J36" s="22"/>
      <c r="K36" s="10">
        <v>2018</v>
      </c>
      <c r="L36" s="10">
        <v>2019</v>
      </c>
      <c r="M36" s="8"/>
    </row>
    <row r="37" spans="1:13" ht="28">
      <c r="A37" s="7"/>
      <c r="B37" s="11" t="s">
        <v>21</v>
      </c>
      <c r="C37" s="6">
        <v>0</v>
      </c>
      <c r="D37" s="6">
        <f>C31</f>
        <v>-2015034</v>
      </c>
      <c r="E37" s="8"/>
      <c r="F37" s="73"/>
      <c r="I37" s="7"/>
      <c r="J37" s="11" t="s">
        <v>21</v>
      </c>
      <c r="K37" s="6">
        <f>D31</f>
        <v>-987122</v>
      </c>
      <c r="L37" s="6">
        <f>K31</f>
        <v>-1058906</v>
      </c>
      <c r="M37" s="8"/>
    </row>
    <row r="38" spans="1:13">
      <c r="A38" s="7"/>
      <c r="B38" s="11" t="s">
        <v>22</v>
      </c>
      <c r="C38" s="6">
        <f>C31</f>
        <v>-2015034</v>
      </c>
      <c r="D38" s="6">
        <f>D31</f>
        <v>-987122</v>
      </c>
      <c r="E38" s="8"/>
      <c r="I38" s="7"/>
      <c r="J38" s="11" t="s">
        <v>22</v>
      </c>
      <c r="K38" s="6">
        <f>K31</f>
        <v>-1058906</v>
      </c>
      <c r="L38" s="6">
        <f>L31</f>
        <v>-1058866</v>
      </c>
      <c r="M38" s="8"/>
    </row>
    <row r="39" spans="1:13">
      <c r="A39" s="7"/>
      <c r="B39" s="11" t="s">
        <v>23</v>
      </c>
      <c r="C39" s="6">
        <v>0</v>
      </c>
      <c r="D39" s="6">
        <v>0</v>
      </c>
      <c r="E39" s="8"/>
      <c r="I39" s="7"/>
      <c r="J39" s="11" t="s">
        <v>23</v>
      </c>
      <c r="K39" s="6">
        <v>0</v>
      </c>
      <c r="L39" s="6">
        <v>0</v>
      </c>
      <c r="M39" s="8"/>
    </row>
    <row r="40" spans="1:13" ht="20">
      <c r="A40" s="7"/>
      <c r="B40" s="24"/>
      <c r="C40" s="26"/>
      <c r="D40" s="25"/>
      <c r="E40" s="8"/>
      <c r="I40" s="7"/>
      <c r="J40" s="24"/>
      <c r="K40" s="26"/>
      <c r="L40" s="25"/>
      <c r="M40" s="8"/>
    </row>
    <row r="41" spans="1:13" ht="16" thickBot="1">
      <c r="A41" s="7"/>
      <c r="B41" s="11" t="s">
        <v>24</v>
      </c>
      <c r="C41" s="5">
        <v>-2015034</v>
      </c>
      <c r="D41" s="5">
        <v>-3002156</v>
      </c>
      <c r="E41" s="8"/>
      <c r="I41" s="7"/>
      <c r="J41" s="11" t="s">
        <v>24</v>
      </c>
      <c r="K41" s="5">
        <f>K37+K38</f>
        <v>-2046028</v>
      </c>
      <c r="L41" s="5">
        <f>L37+L38</f>
        <v>-2117772</v>
      </c>
      <c r="M41" s="8"/>
    </row>
    <row r="42" spans="1:13" ht="17" thickTop="1" thickBot="1">
      <c r="A42" s="18"/>
      <c r="B42" s="27"/>
      <c r="C42" s="28"/>
      <c r="D42" s="28"/>
      <c r="E42" s="21"/>
      <c r="I42" s="18"/>
      <c r="J42" s="27"/>
      <c r="K42" s="28"/>
      <c r="L42" s="28"/>
      <c r="M42" s="21"/>
    </row>
    <row r="43" spans="1:13">
      <c r="A43" s="64"/>
      <c r="B43" s="62"/>
      <c r="C43" s="62"/>
      <c r="D43" s="62"/>
      <c r="E43" s="63"/>
      <c r="I43" s="64"/>
      <c r="J43" s="62"/>
      <c r="K43" s="62"/>
      <c r="L43" s="62"/>
      <c r="M43" s="63"/>
    </row>
    <row r="44" spans="1:13">
      <c r="A44" s="7"/>
      <c r="B44" s="81" t="s">
        <v>89</v>
      </c>
      <c r="C44" s="81"/>
      <c r="D44" s="81"/>
      <c r="E44" s="8"/>
      <c r="I44" s="7"/>
      <c r="J44" s="81" t="s">
        <v>89</v>
      </c>
      <c r="K44" s="81"/>
      <c r="L44" s="81"/>
      <c r="M44" s="8"/>
    </row>
    <row r="45" spans="1:13">
      <c r="A45" s="7"/>
      <c r="B45" s="81" t="s">
        <v>90</v>
      </c>
      <c r="C45" s="81"/>
      <c r="D45" s="81"/>
      <c r="E45" s="8"/>
      <c r="I45" s="7"/>
      <c r="J45" s="81" t="s">
        <v>90</v>
      </c>
      <c r="K45" s="81"/>
      <c r="L45" s="81"/>
      <c r="M45" s="8"/>
    </row>
    <row r="46" spans="1:13">
      <c r="A46" s="7"/>
      <c r="B46" s="36"/>
      <c r="C46" s="10">
        <v>2016</v>
      </c>
      <c r="D46" s="10">
        <v>2017</v>
      </c>
      <c r="E46" s="8"/>
      <c r="I46" s="7"/>
      <c r="J46" s="36"/>
      <c r="K46" s="10">
        <v>2018</v>
      </c>
      <c r="L46" s="10">
        <v>2019</v>
      </c>
      <c r="M46" s="8"/>
    </row>
    <row r="47" spans="1:13">
      <c r="A47" s="7"/>
      <c r="B47" s="29" t="s">
        <v>82</v>
      </c>
      <c r="C47" s="23"/>
      <c r="D47" s="23"/>
      <c r="E47" s="8"/>
      <c r="I47" s="7"/>
      <c r="J47" s="29" t="s">
        <v>82</v>
      </c>
      <c r="K47" s="23"/>
      <c r="L47" s="23"/>
      <c r="M47" s="8"/>
    </row>
    <row r="48" spans="1:13">
      <c r="A48" s="7"/>
      <c r="B48" s="33" t="s">
        <v>25</v>
      </c>
      <c r="C48" s="23"/>
      <c r="D48" s="23"/>
      <c r="E48" s="8"/>
      <c r="I48" s="7"/>
      <c r="J48" s="33" t="s">
        <v>25</v>
      </c>
      <c r="K48" s="23"/>
      <c r="L48" s="23"/>
      <c r="M48" s="8"/>
    </row>
    <row r="49" spans="1:14">
      <c r="A49" s="7"/>
      <c r="B49" s="14" t="s">
        <v>26</v>
      </c>
      <c r="C49" s="6">
        <v>26886</v>
      </c>
      <c r="D49" s="6">
        <v>20706</v>
      </c>
      <c r="E49" s="8"/>
      <c r="I49" s="7"/>
      <c r="J49" s="14" t="s">
        <v>26</v>
      </c>
      <c r="K49" s="6">
        <v>20706</v>
      </c>
      <c r="L49" s="6">
        <v>28765</v>
      </c>
      <c r="M49" s="8"/>
    </row>
    <row r="50" spans="1:14">
      <c r="A50" s="7"/>
      <c r="B50" s="14" t="s">
        <v>27</v>
      </c>
      <c r="C50" s="17">
        <v>25380</v>
      </c>
      <c r="D50" s="17">
        <v>11064</v>
      </c>
      <c r="E50" s="8"/>
      <c r="I50" s="7"/>
      <c r="J50" s="14" t="s">
        <v>27</v>
      </c>
      <c r="K50" s="17">
        <v>9051</v>
      </c>
      <c r="L50" s="17">
        <f>11064+11349</f>
        <v>22413</v>
      </c>
      <c r="M50" s="8"/>
    </row>
    <row r="51" spans="1:14" ht="16" thickBot="1">
      <c r="A51" s="7"/>
      <c r="B51" s="14" t="s">
        <v>28</v>
      </c>
      <c r="C51" s="1">
        <v>1359144</v>
      </c>
      <c r="D51" s="1">
        <v>708984</v>
      </c>
      <c r="E51" s="8"/>
      <c r="I51" s="7"/>
      <c r="J51" s="14" t="s">
        <v>28</v>
      </c>
      <c r="K51" s="1">
        <v>1359144</v>
      </c>
      <c r="L51" s="1">
        <v>1159144</v>
      </c>
      <c r="M51" s="8"/>
    </row>
    <row r="52" spans="1:14">
      <c r="A52" s="7"/>
      <c r="B52" s="11" t="s">
        <v>29</v>
      </c>
      <c r="C52" s="6">
        <f>SUM(C49:C51)</f>
        <v>1411410</v>
      </c>
      <c r="D52" s="6">
        <f>SUM(D49:D51)</f>
        <v>740754</v>
      </c>
      <c r="E52" s="8"/>
      <c r="I52" s="7"/>
      <c r="J52" s="11" t="s">
        <v>29</v>
      </c>
      <c r="K52" s="6">
        <f>SUM(K49:K51)</f>
        <v>1388901</v>
      </c>
      <c r="L52" s="6">
        <f>SUM(L49:L51)</f>
        <v>1210322</v>
      </c>
      <c r="M52" s="8"/>
    </row>
    <row r="53" spans="1:14">
      <c r="A53" s="7"/>
      <c r="B53" s="11"/>
      <c r="C53" s="6"/>
      <c r="D53" s="6"/>
      <c r="E53" s="8"/>
      <c r="I53" s="7"/>
      <c r="J53" s="11"/>
      <c r="K53" s="6"/>
      <c r="L53" s="6"/>
      <c r="M53" s="8"/>
    </row>
    <row r="54" spans="1:14">
      <c r="A54" s="7"/>
      <c r="B54" s="11" t="s">
        <v>69</v>
      </c>
      <c r="C54" s="31"/>
      <c r="D54" s="31"/>
      <c r="E54" s="8"/>
      <c r="I54" s="7"/>
      <c r="J54" s="11" t="s">
        <v>69</v>
      </c>
      <c r="K54" s="31"/>
      <c r="L54" s="31"/>
      <c r="M54" s="8"/>
    </row>
    <row r="55" spans="1:14">
      <c r="A55" s="7"/>
      <c r="B55" s="11" t="s">
        <v>84</v>
      </c>
      <c r="C55" s="6">
        <v>85242</v>
      </c>
      <c r="D55" s="6">
        <v>117126</v>
      </c>
      <c r="E55" s="8"/>
      <c r="I55" s="7"/>
      <c r="J55" s="11" t="s">
        <v>84</v>
      </c>
      <c r="K55" s="6">
        <v>117126</v>
      </c>
      <c r="L55" s="6">
        <v>117126</v>
      </c>
      <c r="M55" s="8"/>
    </row>
    <row r="56" spans="1:14">
      <c r="A56" s="7"/>
      <c r="B56" s="14" t="s">
        <v>30</v>
      </c>
      <c r="C56" s="17">
        <v>254904</v>
      </c>
      <c r="D56" s="17">
        <v>609928</v>
      </c>
      <c r="E56" s="8"/>
      <c r="I56" s="7"/>
      <c r="J56" s="14" t="s">
        <v>30</v>
      </c>
      <c r="K56" s="17">
        <v>609928</v>
      </c>
      <c r="L56" s="17">
        <v>609928</v>
      </c>
      <c r="M56" s="8"/>
    </row>
    <row r="57" spans="1:14">
      <c r="A57" s="7"/>
      <c r="B57" s="14" t="s">
        <v>31</v>
      </c>
      <c r="C57" s="17">
        <v>194202</v>
      </c>
      <c r="D57" s="17">
        <v>429938</v>
      </c>
      <c r="E57" s="8"/>
      <c r="I57" s="7"/>
      <c r="J57" s="14" t="s">
        <v>31</v>
      </c>
      <c r="K57" s="17">
        <v>429938</v>
      </c>
      <c r="L57" s="17">
        <v>429938</v>
      </c>
      <c r="M57" s="8"/>
    </row>
    <row r="58" spans="1:14" ht="16" thickBot="1">
      <c r="A58" s="7"/>
      <c r="B58" s="14" t="s">
        <v>32</v>
      </c>
      <c r="C58" s="1">
        <v>293520</v>
      </c>
      <c r="D58" s="1">
        <v>662388</v>
      </c>
      <c r="E58" s="8"/>
      <c r="F58">
        <v>1060000</v>
      </c>
      <c r="H58" t="s">
        <v>114</v>
      </c>
      <c r="I58" s="7"/>
      <c r="J58" s="14" t="s">
        <v>32</v>
      </c>
      <c r="K58" s="1">
        <f>662388+F58</f>
        <v>1722388</v>
      </c>
      <c r="L58" s="1">
        <v>1722388</v>
      </c>
      <c r="M58" s="8"/>
    </row>
    <row r="59" spans="1:14">
      <c r="A59" s="7"/>
      <c r="B59" s="14" t="s">
        <v>33</v>
      </c>
      <c r="C59" s="6">
        <f>SUM(C55:C58)</f>
        <v>827868</v>
      </c>
      <c r="D59" s="6">
        <f>SUM(D55:D58)</f>
        <v>1819380</v>
      </c>
      <c r="E59" s="8"/>
      <c r="I59" s="7"/>
      <c r="J59" s="14" t="s">
        <v>33</v>
      </c>
      <c r="K59" s="6">
        <f>SUM(K55:K58)</f>
        <v>2879380</v>
      </c>
      <c r="L59" s="6">
        <f>SUM(L55:L58)</f>
        <v>2879380</v>
      </c>
      <c r="M59" s="8"/>
    </row>
    <row r="60" spans="1:14" ht="29" thickBot="1">
      <c r="A60" s="7"/>
      <c r="B60" s="14" t="s">
        <v>34</v>
      </c>
      <c r="C60" s="1">
        <v>88888</v>
      </c>
      <c r="D60" s="1">
        <v>320992</v>
      </c>
      <c r="E60" s="8"/>
      <c r="I60" s="7"/>
      <c r="J60" s="14" t="s">
        <v>34</v>
      </c>
      <c r="K60" s="1">
        <f>K11</f>
        <v>238322.85271047225</v>
      </c>
      <c r="L60" s="1">
        <f>L11</f>
        <v>243006.11371956323</v>
      </c>
      <c r="M60" s="8"/>
    </row>
    <row r="61" spans="1:14">
      <c r="A61" s="7"/>
      <c r="B61" s="11" t="s">
        <v>35</v>
      </c>
      <c r="C61" s="6">
        <f>C59-C60</f>
        <v>738980</v>
      </c>
      <c r="D61" s="6">
        <f>D59-D60</f>
        <v>1498388</v>
      </c>
      <c r="E61" s="8"/>
      <c r="I61" s="7"/>
      <c r="J61" s="11" t="s">
        <v>35</v>
      </c>
      <c r="K61" s="6">
        <f>K59-K60</f>
        <v>2641057.1472895276</v>
      </c>
      <c r="L61" s="6">
        <f>L59-L60</f>
        <v>2636373.886280437</v>
      </c>
      <c r="M61" s="8"/>
    </row>
    <row r="62" spans="1:14">
      <c r="A62" s="7"/>
      <c r="B62" s="12"/>
      <c r="C62" s="23"/>
      <c r="D62" s="23"/>
      <c r="E62" s="8"/>
      <c r="I62" s="7"/>
      <c r="J62" s="12"/>
      <c r="K62" s="23"/>
      <c r="L62" s="23"/>
      <c r="M62" s="8"/>
    </row>
    <row r="63" spans="1:14" ht="16" thickBot="1">
      <c r="A63" s="7"/>
      <c r="B63" s="29" t="s">
        <v>85</v>
      </c>
      <c r="C63" s="5">
        <f>C52+C61</f>
        <v>2150390</v>
      </c>
      <c r="D63" s="5">
        <f>D52+D61</f>
        <v>2239142</v>
      </c>
      <c r="E63" s="8"/>
      <c r="I63" s="7"/>
      <c r="J63" s="29" t="s">
        <v>85</v>
      </c>
      <c r="K63" s="5">
        <f>K52+K61</f>
        <v>4029958.1472895276</v>
      </c>
      <c r="L63" s="5">
        <f>L52+L61</f>
        <v>3846695.886280437</v>
      </c>
      <c r="M63" s="8"/>
    </row>
    <row r="64" spans="1:14" ht="16" thickTop="1">
      <c r="A64" s="7"/>
      <c r="B64" s="32"/>
      <c r="C64" s="23"/>
      <c r="D64" s="23"/>
      <c r="E64" s="8"/>
      <c r="I64" s="7"/>
      <c r="J64" s="32"/>
      <c r="K64" s="23"/>
      <c r="L64" s="23"/>
      <c r="M64" s="8"/>
      <c r="N64" s="73"/>
    </row>
    <row r="65" spans="1:13">
      <c r="A65" s="7"/>
      <c r="B65" s="29" t="s">
        <v>83</v>
      </c>
      <c r="C65" s="23"/>
      <c r="D65" s="23"/>
      <c r="E65" s="8"/>
      <c r="I65" s="7"/>
      <c r="J65" s="29" t="s">
        <v>83</v>
      </c>
      <c r="K65" s="23"/>
      <c r="L65" s="23"/>
      <c r="M65" s="8"/>
    </row>
    <row r="66" spans="1:13">
      <c r="A66" s="7"/>
      <c r="B66" s="33" t="s">
        <v>36</v>
      </c>
      <c r="C66" s="23"/>
      <c r="D66" s="23"/>
      <c r="E66" s="8"/>
      <c r="I66" s="7"/>
      <c r="J66" s="33" t="s">
        <v>36</v>
      </c>
      <c r="K66" s="23"/>
      <c r="L66" s="23"/>
      <c r="M66" s="8"/>
    </row>
    <row r="67" spans="1:13">
      <c r="A67" s="7"/>
      <c r="B67" s="14" t="s">
        <v>37</v>
      </c>
      <c r="C67" s="6">
        <v>391932</v>
      </c>
      <c r="D67" s="6">
        <v>1209066</v>
      </c>
      <c r="E67" s="8"/>
      <c r="I67" s="7"/>
      <c r="J67" s="14" t="s">
        <v>37</v>
      </c>
      <c r="K67" s="6">
        <v>1209066</v>
      </c>
      <c r="L67" s="6">
        <v>1209066</v>
      </c>
      <c r="M67" s="8"/>
    </row>
    <row r="68" spans="1:13" ht="28">
      <c r="A68" s="7"/>
      <c r="B68" s="14" t="s">
        <v>38</v>
      </c>
      <c r="C68" s="17">
        <v>1518678</v>
      </c>
      <c r="D68" s="17">
        <v>1586528</v>
      </c>
      <c r="E68" s="8"/>
      <c r="F68" s="68" t="s">
        <v>101</v>
      </c>
      <c r="I68" s="7"/>
      <c r="J68" s="14" t="s">
        <v>38</v>
      </c>
      <c r="K68" s="80">
        <v>1700000</v>
      </c>
      <c r="L68" s="80">
        <v>1700000</v>
      </c>
      <c r="M68" s="8"/>
    </row>
    <row r="69" spans="1:13" ht="29" thickBot="1">
      <c r="A69" s="7"/>
      <c r="B69" s="14" t="s">
        <v>39</v>
      </c>
      <c r="C69" s="1">
        <v>74388</v>
      </c>
      <c r="D69" s="1">
        <v>78784</v>
      </c>
      <c r="E69" s="8"/>
      <c r="G69" s="73"/>
      <c r="I69" s="7"/>
      <c r="J69" s="14" t="s">
        <v>39</v>
      </c>
      <c r="K69" s="1">
        <f>D73-K73</f>
        <v>78784</v>
      </c>
      <c r="L69" s="1">
        <f>L73</f>
        <v>23352</v>
      </c>
      <c r="M69" s="8"/>
    </row>
    <row r="70" spans="1:13">
      <c r="A70" s="7"/>
      <c r="B70" s="11" t="s">
        <v>40</v>
      </c>
      <c r="C70" s="6">
        <f>SUM(C67:C69)</f>
        <v>1984998</v>
      </c>
      <c r="D70" s="6">
        <f>SUM(D67:D69)</f>
        <v>2874378</v>
      </c>
      <c r="E70" s="8"/>
      <c r="H70" s="73"/>
      <c r="I70" s="7"/>
      <c r="J70" s="11" t="s">
        <v>40</v>
      </c>
      <c r="K70" s="6">
        <f>SUM(K67:K69)</f>
        <v>2987850</v>
      </c>
      <c r="L70" s="6">
        <f>SUM(L67:L69)</f>
        <v>2932418</v>
      </c>
      <c r="M70" s="8"/>
    </row>
    <row r="71" spans="1:13">
      <c r="A71" s="7"/>
      <c r="B71" s="11"/>
      <c r="C71" s="6"/>
      <c r="D71" s="6"/>
      <c r="E71" s="8"/>
      <c r="G71" s="73"/>
      <c r="I71" s="7"/>
      <c r="J71" s="11"/>
      <c r="K71" s="6"/>
      <c r="L71" s="6"/>
      <c r="M71" s="8"/>
    </row>
    <row r="72" spans="1:13">
      <c r="A72" s="7"/>
      <c r="B72" s="11" t="s">
        <v>86</v>
      </c>
      <c r="C72" s="31"/>
      <c r="D72" s="31"/>
      <c r="E72" s="8"/>
      <c r="I72" s="7"/>
      <c r="J72" s="11" t="s">
        <v>86</v>
      </c>
      <c r="K72" s="31"/>
      <c r="L72" s="31"/>
      <c r="M72" s="8"/>
    </row>
    <row r="73" spans="1:13">
      <c r="A73" s="7"/>
      <c r="B73" s="11" t="s">
        <v>87</v>
      </c>
      <c r="C73" s="6">
        <v>260426</v>
      </c>
      <c r="D73" s="6">
        <v>180920</v>
      </c>
      <c r="E73" s="8"/>
      <c r="F73" t="s">
        <v>103</v>
      </c>
      <c r="G73" t="s">
        <v>104</v>
      </c>
      <c r="I73" s="7"/>
      <c r="J73" s="11" t="s">
        <v>87</v>
      </c>
      <c r="K73" s="6">
        <f>D73-D69</f>
        <v>102136</v>
      </c>
      <c r="L73" s="6">
        <f>K73-K69</f>
        <v>23352</v>
      </c>
      <c r="M73" s="8"/>
    </row>
    <row r="74" spans="1:13">
      <c r="A74" s="7"/>
      <c r="B74" s="14" t="s">
        <v>41</v>
      </c>
      <c r="C74" s="17">
        <v>1200000</v>
      </c>
      <c r="D74" s="17">
        <v>800000</v>
      </c>
      <c r="E74" s="8"/>
      <c r="F74" t="s">
        <v>102</v>
      </c>
      <c r="G74" t="s">
        <v>102</v>
      </c>
      <c r="I74" s="7"/>
      <c r="J74" s="14" t="s">
        <v>41</v>
      </c>
      <c r="K74" s="17">
        <v>800000</v>
      </c>
      <c r="L74" s="17">
        <v>800000</v>
      </c>
      <c r="M74" s="8"/>
    </row>
    <row r="75" spans="1:13" ht="16" thickBot="1">
      <c r="A75" s="7"/>
      <c r="B75" s="14" t="s">
        <v>42</v>
      </c>
      <c r="C75" s="1">
        <v>0</v>
      </c>
      <c r="D75" s="1">
        <v>666000</v>
      </c>
      <c r="E75" s="8"/>
      <c r="F75" t="s">
        <v>117</v>
      </c>
      <c r="I75" s="7"/>
      <c r="J75" s="14" t="s">
        <v>42</v>
      </c>
      <c r="K75" s="1">
        <f>D75+600000+200000</f>
        <v>1466000</v>
      </c>
      <c r="L75" s="1">
        <f>D75+600000+200000</f>
        <v>1466000</v>
      </c>
      <c r="M75" s="8"/>
    </row>
    <row r="76" spans="1:13">
      <c r="A76" s="7"/>
      <c r="B76" s="11" t="s">
        <v>43</v>
      </c>
      <c r="C76" s="6">
        <f>SUM(C73:C75)</f>
        <v>1460426</v>
      </c>
      <c r="D76" s="6">
        <f>SUM(D73:D75)</f>
        <v>1646920</v>
      </c>
      <c r="E76" s="8"/>
      <c r="G76" t="s">
        <v>105</v>
      </c>
      <c r="I76" s="7"/>
      <c r="J76" s="11" t="s">
        <v>43</v>
      </c>
      <c r="K76" s="6">
        <f>SUM(K73:K75)</f>
        <v>2368136</v>
      </c>
      <c r="L76" s="6">
        <f>SUM(L73:L75)</f>
        <v>2289352</v>
      </c>
      <c r="M76" s="8"/>
    </row>
    <row r="77" spans="1:13">
      <c r="A77" s="7"/>
      <c r="B77" s="11"/>
      <c r="C77" s="6"/>
      <c r="D77" s="6"/>
      <c r="E77" s="8"/>
      <c r="I77" s="7"/>
      <c r="J77" s="11"/>
      <c r="K77" s="6"/>
      <c r="L77" s="6"/>
      <c r="M77" s="8"/>
    </row>
    <row r="78" spans="1:13">
      <c r="A78" s="7"/>
      <c r="B78" s="11" t="s">
        <v>44</v>
      </c>
      <c r="C78" s="31"/>
      <c r="D78" s="31"/>
      <c r="E78" s="8"/>
      <c r="I78" s="7"/>
      <c r="J78" s="11" t="s">
        <v>44</v>
      </c>
      <c r="K78" s="31"/>
      <c r="L78" s="31"/>
      <c r="M78" s="8"/>
    </row>
    <row r="79" spans="1:13">
      <c r="A79" s="7"/>
      <c r="B79" s="14" t="s">
        <v>45</v>
      </c>
      <c r="C79" s="6">
        <v>720000</v>
      </c>
      <c r="D79" s="6">
        <v>720000</v>
      </c>
      <c r="E79" s="8"/>
      <c r="I79" s="7"/>
      <c r="J79" s="14" t="s">
        <v>45</v>
      </c>
      <c r="K79" s="6">
        <v>720000</v>
      </c>
      <c r="L79" s="6">
        <v>720000</v>
      </c>
      <c r="M79" s="8"/>
    </row>
    <row r="80" spans="1:13" ht="16" thickBot="1">
      <c r="A80" s="7"/>
      <c r="B80" s="14" t="s">
        <v>46</v>
      </c>
      <c r="C80" s="1">
        <f>C41</f>
        <v>-2015034</v>
      </c>
      <c r="D80" s="1">
        <f>D41</f>
        <v>-3002156</v>
      </c>
      <c r="E80" s="8"/>
      <c r="I80" s="7"/>
      <c r="J80" s="14" t="s">
        <v>46</v>
      </c>
      <c r="K80" s="1">
        <f>K41</f>
        <v>-2046028</v>
      </c>
      <c r="L80" s="1">
        <f>L41</f>
        <v>-2117772</v>
      </c>
      <c r="M80" s="8"/>
    </row>
    <row r="81" spans="1:13">
      <c r="A81" s="7"/>
      <c r="B81" s="11" t="s">
        <v>47</v>
      </c>
      <c r="C81" s="6">
        <f>SUM(C78:C80)</f>
        <v>-1295034</v>
      </c>
      <c r="D81" s="6">
        <f>SUM(D78:D80)</f>
        <v>-2282156</v>
      </c>
      <c r="E81" s="8"/>
      <c r="I81" s="7"/>
      <c r="J81" s="11" t="s">
        <v>47</v>
      </c>
      <c r="K81" s="6">
        <f>SUM(K78:K80)</f>
        <v>-1326028</v>
      </c>
      <c r="L81" s="6">
        <f>SUM(L78:L80)</f>
        <v>-1397772</v>
      </c>
      <c r="M81" s="8"/>
    </row>
    <row r="82" spans="1:13">
      <c r="A82" s="7"/>
      <c r="B82" s="12"/>
      <c r="C82" s="23"/>
      <c r="D82" s="23"/>
      <c r="E82" s="8"/>
      <c r="I82" s="7"/>
      <c r="J82" s="12"/>
      <c r="K82" s="23"/>
      <c r="L82" s="23"/>
      <c r="M82" s="8"/>
    </row>
    <row r="83" spans="1:13" ht="16" thickBot="1">
      <c r="A83" s="7"/>
      <c r="B83" s="12" t="s">
        <v>88</v>
      </c>
      <c r="C83" s="1">
        <f>C81+C76+C70</f>
        <v>2150390</v>
      </c>
      <c r="D83" s="1">
        <f>D81+D76+D70</f>
        <v>2239142</v>
      </c>
      <c r="E83" s="8"/>
      <c r="H83" t="s">
        <v>116</v>
      </c>
      <c r="I83" s="7"/>
      <c r="J83" s="12" t="s">
        <v>88</v>
      </c>
      <c r="K83" s="1">
        <f>K81+K76+K70</f>
        <v>4029958</v>
      </c>
      <c r="L83" s="1">
        <f>L81+L76+L70</f>
        <v>3823998</v>
      </c>
      <c r="M83" s="8"/>
    </row>
    <row r="84" spans="1:13" ht="16" thickBot="1">
      <c r="A84" s="18"/>
      <c r="B84" s="34"/>
      <c r="C84" s="35"/>
      <c r="D84" s="35"/>
      <c r="E84" s="21"/>
      <c r="I84" s="18"/>
      <c r="J84" s="34"/>
      <c r="K84" s="35"/>
      <c r="L84" s="35"/>
      <c r="M84" s="21"/>
    </row>
    <row r="85" spans="1:13">
      <c r="A85" s="64"/>
      <c r="B85" s="62"/>
      <c r="C85" s="62"/>
      <c r="D85" s="62"/>
      <c r="E85" s="63"/>
      <c r="I85" s="64"/>
      <c r="J85" s="62"/>
      <c r="K85" s="62"/>
      <c r="L85" s="62"/>
      <c r="M85" s="63"/>
    </row>
    <row r="86" spans="1:13">
      <c r="A86" s="7"/>
      <c r="B86" s="81" t="s">
        <v>91</v>
      </c>
      <c r="C86" s="81"/>
      <c r="D86" s="81"/>
      <c r="E86" s="8"/>
      <c r="I86" s="7"/>
      <c r="J86" s="81" t="s">
        <v>91</v>
      </c>
      <c r="K86" s="81"/>
      <c r="L86" s="81"/>
      <c r="M86" s="8"/>
    </row>
    <row r="87" spans="1:13">
      <c r="A87" s="7"/>
      <c r="B87" s="36"/>
      <c r="C87" s="10">
        <v>2016</v>
      </c>
      <c r="D87" s="10">
        <v>2017</v>
      </c>
      <c r="E87" s="8"/>
      <c r="I87" s="7"/>
      <c r="J87" s="36"/>
      <c r="K87" s="10">
        <v>2018</v>
      </c>
      <c r="L87" s="10">
        <v>2019</v>
      </c>
      <c r="M87" s="8"/>
    </row>
    <row r="88" spans="1:13">
      <c r="A88" s="7"/>
      <c r="B88" s="33" t="s">
        <v>0</v>
      </c>
      <c r="C88" s="38">
        <f>C5/C$5</f>
        <v>1</v>
      </c>
      <c r="D88" s="38">
        <f t="shared" ref="C88:D90" si="2">D5/D$5</f>
        <v>1</v>
      </c>
      <c r="E88" s="8"/>
      <c r="I88" s="7"/>
      <c r="J88" s="33" t="s">
        <v>0</v>
      </c>
      <c r="K88" s="38">
        <f>K5/K$5</f>
        <v>1</v>
      </c>
      <c r="L88" s="38">
        <f t="shared" ref="L88" si="3">L5/L$5</f>
        <v>1</v>
      </c>
      <c r="M88" s="8"/>
    </row>
    <row r="89" spans="1:13">
      <c r="A89" s="7"/>
      <c r="B89" s="33" t="s">
        <v>1</v>
      </c>
      <c r="C89" s="37">
        <f t="shared" si="2"/>
        <v>0.77216733131975734</v>
      </c>
      <c r="D89" s="37">
        <f t="shared" si="2"/>
        <v>0.65102102869602141</v>
      </c>
      <c r="E89" s="8"/>
      <c r="I89" s="7"/>
      <c r="J89" s="33" t="s">
        <v>1</v>
      </c>
      <c r="K89" s="37">
        <f t="shared" ref="K89:L89" si="4">K6/K$5</f>
        <v>0.44999999999999996</v>
      </c>
      <c r="L89" s="37">
        <f t="shared" si="4"/>
        <v>0.44999999999999996</v>
      </c>
      <c r="M89" s="8"/>
    </row>
    <row r="90" spans="1:13">
      <c r="A90" s="7"/>
      <c r="B90" s="33" t="s">
        <v>2</v>
      </c>
      <c r="C90" s="38">
        <f t="shared" si="2"/>
        <v>0.22783266868024271</v>
      </c>
      <c r="D90" s="38">
        <f t="shared" si="2"/>
        <v>0.34897897130397865</v>
      </c>
      <c r="E90" s="8"/>
      <c r="I90" s="7"/>
      <c r="J90" s="33" t="s">
        <v>2</v>
      </c>
      <c r="K90" s="38">
        <f t="shared" ref="K90:L90" si="5">K7/K$5</f>
        <v>0.55000000000000004</v>
      </c>
      <c r="L90" s="38">
        <f t="shared" si="5"/>
        <v>0.55000000000000004</v>
      </c>
      <c r="M90" s="8"/>
    </row>
    <row r="91" spans="1:13">
      <c r="A91" s="7"/>
      <c r="B91" s="33" t="s">
        <v>48</v>
      </c>
      <c r="C91" s="39"/>
      <c r="D91" s="39"/>
      <c r="E91" s="8"/>
      <c r="I91" s="7"/>
      <c r="J91" s="33" t="s">
        <v>48</v>
      </c>
      <c r="K91" s="39"/>
      <c r="L91" s="39"/>
      <c r="M91" s="8"/>
    </row>
    <row r="92" spans="1:13">
      <c r="A92" s="7"/>
      <c r="B92" s="40" t="s">
        <v>49</v>
      </c>
      <c r="C92" s="38">
        <f>C10/C$5</f>
        <v>2.3048927302737974E-2</v>
      </c>
      <c r="D92" s="38">
        <f>D10/D$5</f>
        <v>2.8319465886866662E-2</v>
      </c>
      <c r="E92" s="8"/>
      <c r="I92" s="7"/>
      <c r="J92" s="40" t="s">
        <v>49</v>
      </c>
      <c r="K92" s="38">
        <f>K10/K$5</f>
        <v>2.080104145356005E-2</v>
      </c>
      <c r="L92" s="38">
        <f>L10/L$5</f>
        <v>1.7694770649260644E-2</v>
      </c>
      <c r="M92" s="8"/>
    </row>
    <row r="93" spans="1:13">
      <c r="A93" s="7"/>
      <c r="B93" s="40" t="s">
        <v>3</v>
      </c>
      <c r="C93" s="38">
        <f t="shared" ref="C93:C106" si="6">C11/C$5</f>
        <v>2.0594823583491888E-2</v>
      </c>
      <c r="D93" s="38">
        <f t="shared" ref="D93:D105" si="7">D11/D$5</f>
        <v>2.6793388784649281E-2</v>
      </c>
      <c r="E93" s="8"/>
      <c r="I93" s="7"/>
      <c r="J93" s="40" t="s">
        <v>3</v>
      </c>
      <c r="K93" s="38">
        <f t="shared" ref="K93:L106" si="8">K11/K$5</f>
        <v>1.965091033372475E-2</v>
      </c>
      <c r="L93" s="38">
        <f t="shared" si="8"/>
        <v>1.6697557175557369E-2</v>
      </c>
      <c r="M93" s="8"/>
    </row>
    <row r="94" spans="1:13">
      <c r="A94" s="7"/>
      <c r="B94" s="40" t="s">
        <v>4</v>
      </c>
      <c r="C94" s="38">
        <f t="shared" si="6"/>
        <v>1.6321457930378709E-2</v>
      </c>
      <c r="D94" s="38">
        <f t="shared" si="7"/>
        <v>5.0323604534088196E-3</v>
      </c>
      <c r="E94" s="8"/>
      <c r="I94" s="7"/>
      <c r="J94" s="40" t="s">
        <v>4</v>
      </c>
      <c r="K94" s="38">
        <f t="shared" si="8"/>
        <v>3.6126322179584665E-3</v>
      </c>
      <c r="L94" s="38">
        <f t="shared" si="8"/>
        <v>3.0214027745839151E-3</v>
      </c>
      <c r="M94" s="8"/>
    </row>
    <row r="95" spans="1:13">
      <c r="A95" s="7"/>
      <c r="B95" s="40" t="s">
        <v>5</v>
      </c>
      <c r="C95" s="38">
        <f t="shared" si="6"/>
        <v>3.4178584237944259E-2</v>
      </c>
      <c r="D95" s="38">
        <f t="shared" si="7"/>
        <v>2.8968914432787617E-2</v>
      </c>
      <c r="E95" s="8"/>
      <c r="I95" s="7"/>
      <c r="J95" s="40" t="s">
        <v>5</v>
      </c>
      <c r="K95" s="38">
        <f t="shared" si="8"/>
        <v>2.1416304598525133E-2</v>
      </c>
      <c r="L95" s="38">
        <f t="shared" si="8"/>
        <v>1.8229135584318285E-2</v>
      </c>
      <c r="M95" s="8"/>
    </row>
    <row r="96" spans="1:13">
      <c r="A96" s="7"/>
      <c r="B96" s="40" t="s">
        <v>6</v>
      </c>
      <c r="C96" s="38">
        <f t="shared" si="6"/>
        <v>3.0962206988078875E-2</v>
      </c>
      <c r="D96" s="38">
        <f t="shared" si="7"/>
        <v>2.1768878047046119E-2</v>
      </c>
      <c r="E96" s="8"/>
      <c r="I96" s="7"/>
      <c r="J96" s="40" t="s">
        <v>6</v>
      </c>
      <c r="K96" s="38">
        <f t="shared" si="8"/>
        <v>1.5887687213195202E-2</v>
      </c>
      <c r="L96" s="38">
        <f t="shared" si="8"/>
        <v>1.3450088181816275E-2</v>
      </c>
      <c r="M96" s="8"/>
    </row>
    <row r="97" spans="1:13">
      <c r="A97" s="7"/>
      <c r="B97" s="40" t="s">
        <v>7</v>
      </c>
      <c r="C97" s="38">
        <f t="shared" si="6"/>
        <v>0.15160438884198371</v>
      </c>
      <c r="D97" s="38">
        <f t="shared" si="7"/>
        <v>6.0016387436114281E-2</v>
      </c>
      <c r="E97" s="8"/>
      <c r="I97" s="7"/>
      <c r="J97" s="40" t="s">
        <v>7</v>
      </c>
      <c r="K97" s="38">
        <f>K15/K$5</f>
        <v>5.1442617802383669E-2</v>
      </c>
      <c r="L97" s="38">
        <f t="shared" si="8"/>
        <v>4.2868848168653058E-2</v>
      </c>
      <c r="M97" s="8"/>
    </row>
    <row r="98" spans="1:13">
      <c r="A98" s="7"/>
      <c r="B98" s="40" t="s">
        <v>8</v>
      </c>
      <c r="C98" s="38">
        <f t="shared" si="6"/>
        <v>2.8480299978962176E-2</v>
      </c>
      <c r="D98" s="38">
        <f t="shared" si="7"/>
        <v>3.4451248301055996E-2</v>
      </c>
      <c r="E98" s="8"/>
      <c r="I98" s="7"/>
      <c r="J98" s="40" t="s">
        <v>8</v>
      </c>
      <c r="K98" s="38">
        <f t="shared" si="8"/>
        <v>2.5455812007540723E-2</v>
      </c>
      <c r="L98" s="38">
        <f t="shared" si="8"/>
        <v>2.1753175310419981E-2</v>
      </c>
      <c r="M98" s="8"/>
    </row>
    <row r="99" spans="1:13">
      <c r="A99" s="7"/>
      <c r="B99" s="40" t="s">
        <v>9</v>
      </c>
      <c r="C99" s="38">
        <f t="shared" si="6"/>
        <v>1.4120364148955199E-2</v>
      </c>
      <c r="D99" s="38">
        <f t="shared" si="7"/>
        <v>1.5937000951431732E-2</v>
      </c>
      <c r="E99" s="8"/>
      <c r="I99" s="7"/>
      <c r="J99" s="40" t="s">
        <v>9</v>
      </c>
      <c r="K99" s="38">
        <f t="shared" si="8"/>
        <v>1.1564992107684049E-2</v>
      </c>
      <c r="L99" s="38">
        <f t="shared" si="8"/>
        <v>9.7489509584457023E-3</v>
      </c>
      <c r="M99" s="8"/>
    </row>
    <row r="100" spans="1:13">
      <c r="A100" s="7"/>
      <c r="B100" s="40" t="s">
        <v>10</v>
      </c>
      <c r="C100" s="38">
        <f t="shared" si="6"/>
        <v>2.3174505495320245E-2</v>
      </c>
      <c r="D100" s="38">
        <f t="shared" si="7"/>
        <v>2.037809310547917E-2</v>
      </c>
      <c r="E100" s="8"/>
      <c r="I100" s="7"/>
      <c r="J100" s="40" t="s">
        <v>10</v>
      </c>
      <c r="K100" s="38">
        <f t="shared" si="8"/>
        <v>1.4852399845781962E-2</v>
      </c>
      <c r="L100" s="38">
        <f t="shared" si="8"/>
        <v>1.2560828022467456E-2</v>
      </c>
      <c r="M100" s="8"/>
    </row>
    <row r="101" spans="1:13">
      <c r="A101" s="7"/>
      <c r="B101" s="40" t="s">
        <v>11</v>
      </c>
      <c r="C101" s="38">
        <f t="shared" si="6"/>
        <v>2.7466406675013832E-2</v>
      </c>
      <c r="D101" s="38">
        <f t="shared" si="7"/>
        <v>1.6470550752222105E-2</v>
      </c>
      <c r="E101" s="8"/>
      <c r="I101" s="7"/>
      <c r="J101" s="40" t="s">
        <v>11</v>
      </c>
      <c r="K101" s="38">
        <f t="shared" si="8"/>
        <v>1.1958449853074022E-2</v>
      </c>
      <c r="L101" s="38">
        <f t="shared" si="8"/>
        <v>1.0084545313302091E-2</v>
      </c>
      <c r="M101" s="8"/>
    </row>
    <row r="102" spans="1:13">
      <c r="A102" s="7"/>
      <c r="B102" s="40" t="s">
        <v>12</v>
      </c>
      <c r="C102" s="38">
        <f t="shared" si="6"/>
        <v>1.8990110369793024E-2</v>
      </c>
      <c r="D102" s="38">
        <f t="shared" si="7"/>
        <v>7.6066054896756609E-3</v>
      </c>
      <c r="E102" s="8"/>
      <c r="I102" s="7"/>
      <c r="J102" s="40" t="s">
        <v>12</v>
      </c>
      <c r="K102" s="38">
        <f t="shared" si="8"/>
        <v>5.474618526250875E-3</v>
      </c>
      <c r="L102" s="38">
        <f t="shared" si="8"/>
        <v>4.5871583118823698E-3</v>
      </c>
      <c r="M102" s="8"/>
    </row>
    <row r="103" spans="1:13">
      <c r="A103" s="7"/>
      <c r="B103" s="40" t="s">
        <v>13</v>
      </c>
      <c r="C103" s="38">
        <f t="shared" si="6"/>
        <v>7.7473867224462445E-3</v>
      </c>
      <c r="D103" s="38">
        <f t="shared" si="7"/>
        <v>6.1193152184979942E-3</v>
      </c>
      <c r="E103" s="8"/>
      <c r="I103" s="7"/>
      <c r="J103" s="40" t="s">
        <v>13</v>
      </c>
      <c r="K103" s="38">
        <f t="shared" si="8"/>
        <v>4.3976865980295248E-3</v>
      </c>
      <c r="L103" s="38">
        <f t="shared" si="8"/>
        <v>3.6808552045366782E-3</v>
      </c>
      <c r="M103" s="8"/>
    </row>
    <row r="104" spans="1:13">
      <c r="A104" s="7"/>
      <c r="B104" s="40" t="s">
        <v>14</v>
      </c>
      <c r="C104" s="38">
        <f t="shared" si="6"/>
        <v>1.2584232383603844E-2</v>
      </c>
      <c r="D104" s="38">
        <f t="shared" si="7"/>
        <v>7.1598643107360794E-3</v>
      </c>
      <c r="E104" s="8"/>
      <c r="I104" s="7"/>
      <c r="J104" s="40" t="s">
        <v>14</v>
      </c>
      <c r="K104" s="38">
        <f t="shared" si="8"/>
        <v>5.1508056912030224E-3</v>
      </c>
      <c r="L104" s="38">
        <f t="shared" si="8"/>
        <v>4.31444707539296E-3</v>
      </c>
      <c r="M104" s="8"/>
    </row>
    <row r="105" spans="1:13">
      <c r="A105" s="7"/>
      <c r="B105" s="40" t="s">
        <v>15</v>
      </c>
      <c r="C105" s="37">
        <f t="shared" si="6"/>
        <v>0.18387520400663943</v>
      </c>
      <c r="D105" s="37">
        <f t="shared" si="7"/>
        <v>0.10640612998159703</v>
      </c>
      <c r="E105" s="8"/>
      <c r="I105" s="7"/>
      <c r="J105" s="40" t="s">
        <v>15</v>
      </c>
      <c r="K105" s="37">
        <f t="shared" si="8"/>
        <v>0.10074087794585734</v>
      </c>
      <c r="L105" s="37">
        <f t="shared" si="8"/>
        <v>0.10456448111119258</v>
      </c>
      <c r="M105" s="8"/>
    </row>
    <row r="106" spans="1:13">
      <c r="A106" s="7"/>
      <c r="B106" s="33" t="s">
        <v>16</v>
      </c>
      <c r="C106" s="38">
        <f t="shared" si="6"/>
        <v>0.59314889866534937</v>
      </c>
      <c r="D106" s="38">
        <f>D24/D$5</f>
        <v>0.38542820315156856</v>
      </c>
      <c r="E106" s="8"/>
      <c r="I106" s="7"/>
      <c r="J106" s="33" t="s">
        <v>16</v>
      </c>
      <c r="K106" s="38">
        <f t="shared" si="8"/>
        <v>0.31240683619476878</v>
      </c>
      <c r="L106" s="38">
        <f>L24/L$5</f>
        <v>0.28325624384182935</v>
      </c>
      <c r="M106" s="8"/>
    </row>
    <row r="107" spans="1:13">
      <c r="A107" s="7"/>
      <c r="B107" s="40" t="s">
        <v>17</v>
      </c>
      <c r="C107" s="38">
        <f>C26/C$5</f>
        <v>-0.36531622998510671</v>
      </c>
      <c r="D107" s="38">
        <f>D26/D$5</f>
        <v>-3.644923184758992E-2</v>
      </c>
      <c r="E107" s="8"/>
      <c r="I107" s="7"/>
      <c r="J107" s="40" t="s">
        <v>17</v>
      </c>
      <c r="K107" s="38">
        <f>K26/K$5</f>
        <v>-2.6035165605421372E-2</v>
      </c>
      <c r="L107" s="38">
        <f>L26/L$5</f>
        <v>-2.1695971337851144E-2</v>
      </c>
      <c r="M107" s="8"/>
    </row>
    <row r="108" spans="1:13">
      <c r="A108" s="7"/>
      <c r="B108" s="40" t="s">
        <v>18</v>
      </c>
      <c r="C108" s="38">
        <f>C28/C$5</f>
        <v>0</v>
      </c>
      <c r="D108" s="38">
        <f>D28/D$5</f>
        <v>3.680593216875873E-3</v>
      </c>
      <c r="E108" s="8"/>
      <c r="I108" s="7"/>
      <c r="J108" s="40" t="s">
        <v>18</v>
      </c>
      <c r="K108" s="38">
        <f>K28/K$5</f>
        <v>2.6256969549929947E-3</v>
      </c>
      <c r="L108" s="38">
        <f>L28/L$5</f>
        <v>2.1908292957594482E-3</v>
      </c>
      <c r="M108" s="8"/>
    </row>
    <row r="109" spans="1:13">
      <c r="A109" s="7"/>
      <c r="B109" s="40" t="s">
        <v>19</v>
      </c>
      <c r="C109" s="37">
        <f t="shared" ref="C109:D111" si="9">C30/C$5</f>
        <v>0.10155522335772918</v>
      </c>
      <c r="D109" s="37">
        <f t="shared" si="9"/>
        <v>8.1181760862101965E-2</v>
      </c>
      <c r="E109" s="8"/>
      <c r="I109" s="7"/>
      <c r="J109" s="40" t="s">
        <v>19</v>
      </c>
      <c r="K109" s="37">
        <f t="shared" ref="K109:L109" si="10">K30/K$5</f>
        <v>6.3902623417898846E-2</v>
      </c>
      <c r="L109" s="37">
        <f t="shared" si="10"/>
        <v>5.3252186181582374E-2</v>
      </c>
      <c r="M109" s="8"/>
    </row>
    <row r="110" spans="1:13">
      <c r="A110" s="7"/>
      <c r="B110" s="41" t="s">
        <v>50</v>
      </c>
      <c r="C110" s="38">
        <f t="shared" si="9"/>
        <v>-0.46687145334283586</v>
      </c>
      <c r="D110" s="38">
        <f t="shared" si="9"/>
        <v>-0.113950399492816</v>
      </c>
      <c r="E110" s="8"/>
      <c r="I110" s="7"/>
      <c r="J110" s="41" t="s">
        <v>50</v>
      </c>
      <c r="K110" s="38">
        <f t="shared" ref="K110:L110" si="11">K31/K$5</f>
        <v>-8.7312092068327227E-2</v>
      </c>
      <c r="L110" s="38">
        <f t="shared" si="11"/>
        <v>-7.2757328223674075E-2</v>
      </c>
      <c r="M110" s="8"/>
    </row>
    <row r="111" spans="1:13">
      <c r="A111" s="7"/>
      <c r="B111" s="41" t="s">
        <v>51</v>
      </c>
      <c r="C111" s="38">
        <f t="shared" si="9"/>
        <v>0</v>
      </c>
      <c r="D111" s="38">
        <f t="shared" si="9"/>
        <v>0</v>
      </c>
      <c r="E111" s="8"/>
      <c r="I111" s="7"/>
      <c r="J111" s="41" t="s">
        <v>51</v>
      </c>
      <c r="K111" s="38">
        <f t="shared" ref="K111:L111" si="12">K32/K$5</f>
        <v>0</v>
      </c>
      <c r="L111" s="38">
        <f t="shared" si="12"/>
        <v>0</v>
      </c>
      <c r="M111" s="8"/>
    </row>
    <row r="112" spans="1:13">
      <c r="A112" s="7"/>
      <c r="B112" s="42"/>
      <c r="C112" s="23"/>
      <c r="D112" s="23"/>
      <c r="E112" s="8"/>
      <c r="I112" s="7"/>
      <c r="J112" s="42"/>
      <c r="K112" s="23"/>
      <c r="L112" s="23"/>
      <c r="M112" s="8"/>
    </row>
    <row r="113" spans="1:13">
      <c r="A113" s="7"/>
      <c r="B113" s="30" t="s">
        <v>53</v>
      </c>
      <c r="C113" s="43">
        <f>C52/C70</f>
        <v>0.71103849978690159</v>
      </c>
      <c r="D113" s="43">
        <f>D52/D70</f>
        <v>0.25770932006855046</v>
      </c>
      <c r="E113" s="8"/>
      <c r="I113" s="7"/>
      <c r="J113" s="30" t="s">
        <v>53</v>
      </c>
      <c r="K113" s="43">
        <f>K52/K70</f>
        <v>0.46484964104623727</v>
      </c>
      <c r="L113" s="43">
        <f>L52/L70</f>
        <v>0.41273856592068386</v>
      </c>
      <c r="M113" s="8"/>
    </row>
    <row r="114" spans="1:13">
      <c r="A114" s="7"/>
      <c r="B114" s="30" t="s">
        <v>54</v>
      </c>
      <c r="C114" s="43">
        <f>(C49+C50)/C70</f>
        <v>2.6330505118896844E-2</v>
      </c>
      <c r="D114" s="43">
        <f>(D49+D50)/D70</f>
        <v>1.1052826037494025E-2</v>
      </c>
      <c r="E114" s="8"/>
      <c r="I114" s="7"/>
      <c r="J114" s="30" t="s">
        <v>54</v>
      </c>
      <c r="K114" s="43">
        <f>(K49+K50)/K70</f>
        <v>9.9593353079973895E-3</v>
      </c>
      <c r="L114" s="43">
        <f>(L49+L50)/L70</f>
        <v>1.7452491425165171E-2</v>
      </c>
      <c r="M114" s="8"/>
    </row>
    <row r="115" spans="1:13">
      <c r="A115" s="7"/>
      <c r="B115" s="30" t="s">
        <v>55</v>
      </c>
      <c r="C115" s="44">
        <f>C52-C70</f>
        <v>-573588</v>
      </c>
      <c r="D115" s="44">
        <f>D52-D70</f>
        <v>-2133624</v>
      </c>
      <c r="E115" s="8"/>
      <c r="I115" s="7"/>
      <c r="J115" s="30" t="s">
        <v>55</v>
      </c>
      <c r="K115" s="44">
        <f>K52-K70</f>
        <v>-1598949</v>
      </c>
      <c r="L115" s="44">
        <f>L52-L70</f>
        <v>-1722096</v>
      </c>
      <c r="M115" s="8"/>
    </row>
    <row r="116" spans="1:13" ht="16">
      <c r="A116" s="7"/>
      <c r="B116" s="45"/>
      <c r="C116" s="23"/>
      <c r="D116" s="23"/>
      <c r="E116" s="8"/>
      <c r="I116" s="7"/>
      <c r="J116" s="45"/>
      <c r="K116" s="23"/>
      <c r="L116" s="23"/>
      <c r="M116" s="8"/>
    </row>
    <row r="117" spans="1:13">
      <c r="A117" s="7"/>
      <c r="B117" s="30" t="s">
        <v>56</v>
      </c>
      <c r="C117" s="46">
        <f>(C50/C$5)*365</f>
        <v>2.1463444697866283</v>
      </c>
      <c r="D117" s="46">
        <f>(D50/D$5)*365</f>
        <v>0.46617615177841087</v>
      </c>
      <c r="E117" s="8"/>
      <c r="I117" s="7"/>
      <c r="J117" s="30" t="s">
        <v>56</v>
      </c>
      <c r="K117" s="46">
        <f>(K50/K$5)*365</f>
        <v>0.27239956808093152</v>
      </c>
      <c r="L117" s="46">
        <f>(L50/L$5)*365</f>
        <v>0.56211942689554728</v>
      </c>
      <c r="M117" s="8"/>
    </row>
    <row r="118" spans="1:13">
      <c r="A118" s="7"/>
      <c r="B118" s="30" t="s">
        <v>57</v>
      </c>
      <c r="C118" s="46">
        <f>(C51/C$6)*365</f>
        <v>148.85446103492001</v>
      </c>
      <c r="D118" s="46">
        <f>(D51/D$6)*365</f>
        <v>45.885905119172882</v>
      </c>
      <c r="E118" s="8"/>
      <c r="H118" t="s">
        <v>115</v>
      </c>
      <c r="I118" s="7"/>
      <c r="J118" s="30" t="s">
        <v>57</v>
      </c>
      <c r="K118" s="46">
        <f>(K51/K$6)*365</f>
        <v>90.899774993503385</v>
      </c>
      <c r="L118" s="46">
        <f>(L51/L$6)*365</f>
        <v>64.603118326111556</v>
      </c>
      <c r="M118" s="8"/>
    </row>
    <row r="119" spans="1:13">
      <c r="A119" s="7"/>
      <c r="B119" s="30" t="s">
        <v>58</v>
      </c>
      <c r="C119" s="46">
        <f>(C67/C$6)*365</f>
        <v>42.924683935137317</v>
      </c>
      <c r="D119" s="46">
        <f>(D67/D$6)*365</f>
        <v>78.251537071101581</v>
      </c>
      <c r="E119" s="8"/>
      <c r="I119" s="7"/>
      <c r="J119" s="30" t="s">
        <v>58</v>
      </c>
      <c r="K119" s="46">
        <f>(K67/K$6)*365</f>
        <v>80.862533589005409</v>
      </c>
      <c r="L119" s="46">
        <f>(L67/L$6)*365</f>
        <v>67.385444657504493</v>
      </c>
      <c r="M119" s="8"/>
    </row>
    <row r="120" spans="1:13">
      <c r="A120" s="7"/>
      <c r="B120" s="65"/>
      <c r="C120" s="65"/>
      <c r="D120" s="65"/>
      <c r="E120" s="8"/>
      <c r="I120" s="7"/>
      <c r="J120" s="65"/>
      <c r="K120" s="65"/>
      <c r="L120" s="65"/>
      <c r="M120" s="8"/>
    </row>
    <row r="121" spans="1:13">
      <c r="A121" s="7"/>
      <c r="B121" s="30" t="s">
        <v>59</v>
      </c>
      <c r="C121" s="44" t="str">
        <f>IF((C63-C76-C70)&lt;0,"n/a",(C63-(C76-C70))/C63)</f>
        <v>n/a</v>
      </c>
      <c r="D121" s="44" t="str">
        <f>IF((D63-D76-D70)&lt;0,"n/a",(D63-(D76-D70))/D63)</f>
        <v>n/a</v>
      </c>
      <c r="E121" s="8"/>
      <c r="I121" s="7"/>
      <c r="J121" s="30" t="s">
        <v>59</v>
      </c>
      <c r="K121" s="44" t="str">
        <f>IF((K63-K76-K70)&lt;0,"n/a",(K63-(K76-K70))/K63)</f>
        <v>n/a</v>
      </c>
      <c r="L121" s="44" t="str">
        <f>IF((L63-L76-L70)&lt;0,"n/a",(L63-(L76-L70))/L63)</f>
        <v>n/a</v>
      </c>
      <c r="M121" s="8"/>
    </row>
    <row r="122" spans="1:13">
      <c r="A122" s="7"/>
      <c r="B122" s="30" t="s">
        <v>60</v>
      </c>
      <c r="C122" s="47" t="s">
        <v>52</v>
      </c>
      <c r="D122" s="47" t="s">
        <v>52</v>
      </c>
      <c r="E122" s="8"/>
      <c r="I122" s="7"/>
      <c r="J122" s="30" t="s">
        <v>60</v>
      </c>
      <c r="K122" s="47" t="s">
        <v>52</v>
      </c>
      <c r="L122" s="47" t="s">
        <v>52</v>
      </c>
      <c r="M122" s="8"/>
    </row>
    <row r="123" spans="1:13">
      <c r="A123" s="7"/>
      <c r="B123" s="48"/>
      <c r="C123" s="23"/>
      <c r="D123" s="23"/>
      <c r="E123" s="8"/>
      <c r="I123" s="7"/>
      <c r="J123" s="48"/>
      <c r="K123" s="23"/>
      <c r="L123" s="23"/>
      <c r="M123" s="8"/>
    </row>
    <row r="124" spans="1:13">
      <c r="A124" s="7"/>
      <c r="B124" s="49" t="s">
        <v>96</v>
      </c>
      <c r="C124" s="23"/>
      <c r="D124" s="10" t="s">
        <v>93</v>
      </c>
      <c r="E124" s="8"/>
      <c r="I124" s="7"/>
      <c r="J124" s="49" t="s">
        <v>96</v>
      </c>
      <c r="K124" s="23"/>
      <c r="L124" s="10" t="s">
        <v>93</v>
      </c>
      <c r="M124" s="8"/>
    </row>
    <row r="125" spans="1:13">
      <c r="A125" s="7"/>
      <c r="B125" s="30" t="s">
        <v>61</v>
      </c>
      <c r="C125" s="51"/>
      <c r="D125" s="50">
        <f>(D5-C5)/C5</f>
        <v>1.0071042039501061</v>
      </c>
      <c r="E125" s="8"/>
      <c r="I125" s="7"/>
      <c r="J125" s="30" t="s">
        <v>61</v>
      </c>
      <c r="K125" s="51"/>
      <c r="L125" s="50">
        <f>(L5-K5)/K5</f>
        <v>0.19999999999999996</v>
      </c>
      <c r="M125" s="8"/>
    </row>
    <row r="126" spans="1:13">
      <c r="A126" s="7"/>
      <c r="B126" s="30" t="s">
        <v>50</v>
      </c>
      <c r="C126" s="51"/>
      <c r="D126" s="50" t="str">
        <f>IF((D31-C31)/C31&lt;0,"n/a", (D31-C31)/C31)</f>
        <v>n/a</v>
      </c>
      <c r="E126" s="8"/>
      <c r="I126" s="7"/>
      <c r="J126" s="30" t="s">
        <v>50</v>
      </c>
      <c r="K126" s="51"/>
      <c r="L126" s="50" t="str">
        <f>IF((L31-K31)/K31&lt;0,"n/a", (L31-K31)/K31)</f>
        <v>n/a</v>
      </c>
      <c r="M126" s="8"/>
    </row>
    <row r="127" spans="1:13">
      <c r="A127" s="7"/>
      <c r="B127" s="30" t="s">
        <v>62</v>
      </c>
      <c r="C127" s="51"/>
      <c r="D127" s="50">
        <f>(D63-C63)/C63</f>
        <v>4.127251335804203E-2</v>
      </c>
      <c r="E127" s="8"/>
      <c r="I127" s="7"/>
      <c r="J127" s="30" t="s">
        <v>62</v>
      </c>
      <c r="K127" s="51"/>
      <c r="L127" s="50">
        <f>(L63-K63)/K63</f>
        <v>-4.5474978724617587E-2</v>
      </c>
      <c r="M127" s="8"/>
    </row>
    <row r="128" spans="1:13" ht="16" thickBot="1">
      <c r="A128" s="18"/>
      <c r="B128" s="52" t="s">
        <v>94</v>
      </c>
      <c r="C128" s="54"/>
      <c r="D128" s="53" t="str">
        <f>IF(D81&lt;0,"n/a",(D81-C81)/C81)</f>
        <v>n/a</v>
      </c>
      <c r="E128" s="21"/>
      <c r="I128" s="18"/>
      <c r="J128" s="52" t="s">
        <v>94</v>
      </c>
      <c r="K128" s="54"/>
      <c r="L128" s="53" t="str">
        <f>IF(L81&lt;0,"n/a",(L81-K81)/K81)</f>
        <v>n/a</v>
      </c>
      <c r="M128" s="21"/>
    </row>
    <row r="129" spans="1:13">
      <c r="A129" s="64"/>
      <c r="B129" s="62"/>
      <c r="C129" s="62"/>
      <c r="D129" s="62"/>
      <c r="E129" s="63"/>
      <c r="I129" s="64"/>
      <c r="J129" s="62"/>
      <c r="K129" s="62"/>
      <c r="L129" s="62"/>
      <c r="M129" s="63"/>
    </row>
    <row r="130" spans="1:13">
      <c r="A130" s="7"/>
      <c r="B130" s="81" t="s">
        <v>92</v>
      </c>
      <c r="C130" s="81"/>
      <c r="D130" s="81"/>
      <c r="E130" s="8"/>
      <c r="I130" s="7"/>
      <c r="J130" s="81" t="s">
        <v>92</v>
      </c>
      <c r="K130" s="81"/>
      <c r="L130" s="81"/>
      <c r="M130" s="8"/>
    </row>
    <row r="131" spans="1:13">
      <c r="A131" s="7"/>
      <c r="B131" s="81" t="s">
        <v>75</v>
      </c>
      <c r="C131" s="81"/>
      <c r="D131" s="81"/>
      <c r="E131" s="8"/>
      <c r="I131" s="7"/>
      <c r="J131" s="81" t="s">
        <v>75</v>
      </c>
      <c r="K131" s="81"/>
      <c r="L131" s="81"/>
      <c r="M131" s="8"/>
    </row>
    <row r="132" spans="1:13">
      <c r="A132" s="7"/>
      <c r="B132" s="36"/>
      <c r="C132" s="10">
        <v>2016</v>
      </c>
      <c r="D132" s="10">
        <v>2017</v>
      </c>
      <c r="E132" s="8"/>
      <c r="I132" s="7"/>
      <c r="J132" s="36"/>
      <c r="K132" s="10">
        <v>2016</v>
      </c>
      <c r="L132" s="10">
        <v>2017</v>
      </c>
      <c r="M132" s="8"/>
    </row>
    <row r="133" spans="1:13">
      <c r="A133" s="7"/>
      <c r="B133" s="29" t="s">
        <v>95</v>
      </c>
      <c r="C133" s="23"/>
      <c r="D133" s="23"/>
      <c r="E133" s="8"/>
      <c r="I133" s="7"/>
      <c r="J133" s="29" t="s">
        <v>95</v>
      </c>
      <c r="K133" s="23"/>
      <c r="L133" s="23"/>
      <c r="M133" s="8"/>
    </row>
    <row r="134" spans="1:13">
      <c r="A134" s="7"/>
      <c r="B134" s="40" t="s">
        <v>63</v>
      </c>
      <c r="C134" s="44">
        <f>C31</f>
        <v>-2015034</v>
      </c>
      <c r="D134" s="44">
        <f>D31</f>
        <v>-987122</v>
      </c>
      <c r="E134" s="8"/>
      <c r="I134" s="7"/>
      <c r="J134" s="40" t="s">
        <v>63</v>
      </c>
      <c r="K134" s="44">
        <f>K31</f>
        <v>-1058906</v>
      </c>
      <c r="L134" s="44">
        <f>L31</f>
        <v>-1058866</v>
      </c>
      <c r="M134" s="8"/>
    </row>
    <row r="135" spans="1:13" ht="16">
      <c r="A135" s="7"/>
      <c r="B135" s="59"/>
      <c r="C135" s="23"/>
      <c r="D135" s="23"/>
      <c r="E135" s="8"/>
      <c r="I135" s="7"/>
      <c r="J135" s="59"/>
      <c r="K135" s="23"/>
      <c r="L135" s="23"/>
      <c r="M135" s="8"/>
    </row>
    <row r="136" spans="1:13" ht="28">
      <c r="A136" s="7"/>
      <c r="B136" s="56" t="s">
        <v>97</v>
      </c>
      <c r="C136" s="23"/>
      <c r="D136" s="23"/>
      <c r="E136" s="8"/>
      <c r="I136" s="7"/>
      <c r="J136" s="56" t="s">
        <v>97</v>
      </c>
      <c r="K136" s="23"/>
      <c r="L136" s="23"/>
      <c r="M136" s="8"/>
    </row>
    <row r="137" spans="1:13">
      <c r="A137" s="7"/>
      <c r="B137" s="14" t="s">
        <v>3</v>
      </c>
      <c r="C137" s="44">
        <f>C11</f>
        <v>88888</v>
      </c>
      <c r="D137" s="44">
        <f>D11</f>
        <v>232104</v>
      </c>
      <c r="E137" s="8"/>
      <c r="I137" s="7"/>
      <c r="J137" s="14" t="s">
        <v>3</v>
      </c>
      <c r="K137" s="44">
        <f>K11</f>
        <v>238322.85271047225</v>
      </c>
      <c r="L137" s="44">
        <f>L11</f>
        <v>243006.11371956323</v>
      </c>
      <c r="M137" s="8"/>
    </row>
    <row r="138" spans="1:13">
      <c r="A138" s="7"/>
      <c r="B138" s="14" t="s">
        <v>27</v>
      </c>
      <c r="C138" s="44">
        <f>E50-C50</f>
        <v>-25380</v>
      </c>
      <c r="D138" s="44">
        <f>C50-D50</f>
        <v>14316</v>
      </c>
      <c r="E138" s="8"/>
      <c r="I138" s="7"/>
      <c r="J138" s="14" t="s">
        <v>27</v>
      </c>
      <c r="K138" s="44">
        <f>M50-K50</f>
        <v>-9051</v>
      </c>
      <c r="L138" s="44">
        <f>K50-L50</f>
        <v>-13362</v>
      </c>
      <c r="M138" s="8"/>
    </row>
    <row r="139" spans="1:13">
      <c r="A139" s="7"/>
      <c r="B139" s="14" t="s">
        <v>28</v>
      </c>
      <c r="C139" s="44">
        <f>E51-C51</f>
        <v>-1359144</v>
      </c>
      <c r="D139" s="44">
        <f>C51-D51</f>
        <v>650160</v>
      </c>
      <c r="E139" s="8"/>
      <c r="I139" s="7"/>
      <c r="J139" s="14" t="s">
        <v>28</v>
      </c>
      <c r="K139" s="44">
        <f>M51-K51</f>
        <v>-1359144</v>
      </c>
      <c r="L139" s="44">
        <f>K51-L51</f>
        <v>200000</v>
      </c>
      <c r="M139" s="8"/>
    </row>
    <row r="140" spans="1:13">
      <c r="A140" s="7"/>
      <c r="B140" s="14" t="s">
        <v>37</v>
      </c>
      <c r="C140" s="55">
        <f>C67-E67</f>
        <v>391932</v>
      </c>
      <c r="D140" s="55">
        <f>D67-C67</f>
        <v>817134</v>
      </c>
      <c r="E140" s="8"/>
      <c r="I140" s="7"/>
      <c r="J140" s="14" t="s">
        <v>37</v>
      </c>
      <c r="K140" s="55">
        <f>K67-M67</f>
        <v>1209066</v>
      </c>
      <c r="L140" s="55">
        <f>L67-K67</f>
        <v>0</v>
      </c>
      <c r="M140" s="8"/>
    </row>
    <row r="141" spans="1:13" ht="28">
      <c r="A141" s="7"/>
      <c r="B141" s="11" t="s">
        <v>64</v>
      </c>
      <c r="C141" s="44">
        <f>SUM(C134:C140)</f>
        <v>-2918738</v>
      </c>
      <c r="D141" s="44">
        <f>SUM(D134:D140)</f>
        <v>726592</v>
      </c>
      <c r="E141" s="8"/>
      <c r="I141" s="7"/>
      <c r="J141" s="11" t="s">
        <v>64</v>
      </c>
      <c r="K141" s="44">
        <f>SUM(K134:K140)</f>
        <v>-979712.14728952758</v>
      </c>
      <c r="L141" s="44">
        <f>SUM(L134:L140)</f>
        <v>-629221.88628043677</v>
      </c>
      <c r="M141" s="8"/>
    </row>
    <row r="142" spans="1:13">
      <c r="A142" s="7"/>
      <c r="B142" s="60"/>
      <c r="C142" s="44"/>
      <c r="D142" s="44"/>
      <c r="E142" s="8"/>
      <c r="I142" s="7"/>
      <c r="J142" s="60"/>
      <c r="K142" s="44"/>
      <c r="L142" s="44"/>
      <c r="M142" s="8"/>
    </row>
    <row r="143" spans="1:13">
      <c r="A143" s="7"/>
      <c r="B143" s="29" t="s">
        <v>98</v>
      </c>
      <c r="C143" s="44"/>
      <c r="D143" s="44"/>
      <c r="E143" s="8"/>
      <c r="I143" s="7"/>
      <c r="J143" s="29" t="s">
        <v>98</v>
      </c>
      <c r="K143" s="44"/>
      <c r="L143" s="44"/>
      <c r="M143" s="8"/>
    </row>
    <row r="144" spans="1:13">
      <c r="A144" s="7"/>
      <c r="B144" s="14" t="s">
        <v>45</v>
      </c>
      <c r="C144" s="44">
        <f>C79-E79</f>
        <v>720000</v>
      </c>
      <c r="D144" s="44">
        <f>D79-C79</f>
        <v>0</v>
      </c>
      <c r="E144" s="8"/>
      <c r="I144" s="7"/>
      <c r="J144" s="14" t="s">
        <v>45</v>
      </c>
      <c r="K144" s="44">
        <f>K79-M79</f>
        <v>720000</v>
      </c>
      <c r="L144" s="44">
        <f>L79-K79</f>
        <v>0</v>
      </c>
      <c r="M144" s="8"/>
    </row>
    <row r="145" spans="1:13">
      <c r="A145" s="7"/>
      <c r="B145" s="14" t="s">
        <v>65</v>
      </c>
      <c r="C145" s="44">
        <f>C73-E73</f>
        <v>260426</v>
      </c>
      <c r="D145" s="44">
        <f>D73-C73</f>
        <v>-79506</v>
      </c>
      <c r="E145" s="8"/>
      <c r="I145" s="7"/>
      <c r="J145" s="14" t="s">
        <v>65</v>
      </c>
      <c r="K145" s="44">
        <f>K73-M73</f>
        <v>102136</v>
      </c>
      <c r="L145" s="44">
        <f>L73-K73</f>
        <v>-78784</v>
      </c>
      <c r="M145" s="8"/>
    </row>
    <row r="146" spans="1:13">
      <c r="A146" s="7"/>
      <c r="B146" s="14" t="s">
        <v>41</v>
      </c>
      <c r="C146" s="44">
        <f>C74-E74</f>
        <v>1200000</v>
      </c>
      <c r="D146" s="44">
        <f>D74-C74</f>
        <v>-400000</v>
      </c>
      <c r="E146" s="8"/>
      <c r="I146" s="7"/>
      <c r="J146" s="14" t="s">
        <v>41</v>
      </c>
      <c r="K146" s="44">
        <f>K74-M74</f>
        <v>800000</v>
      </c>
      <c r="L146" s="44">
        <f>L74-K74</f>
        <v>0</v>
      </c>
      <c r="M146" s="8"/>
    </row>
    <row r="147" spans="1:13">
      <c r="A147" s="7"/>
      <c r="B147" s="14" t="s">
        <v>66</v>
      </c>
      <c r="C147" s="44">
        <f>C68-E68</f>
        <v>1518678</v>
      </c>
      <c r="D147" s="44">
        <f>D68-C68</f>
        <v>67850</v>
      </c>
      <c r="E147" s="8"/>
      <c r="I147" s="7"/>
      <c r="J147" s="14" t="s">
        <v>66</v>
      </c>
      <c r="K147" s="44">
        <f>K68-M68</f>
        <v>1700000</v>
      </c>
      <c r="L147" s="44">
        <f>L68-K68</f>
        <v>0</v>
      </c>
      <c r="M147" s="8"/>
    </row>
    <row r="148" spans="1:13" ht="28">
      <c r="A148" s="7"/>
      <c r="B148" s="14" t="s">
        <v>39</v>
      </c>
      <c r="C148" s="44">
        <f>C69-E69</f>
        <v>74388</v>
      </c>
      <c r="D148" s="44">
        <f>D69-C69</f>
        <v>4396</v>
      </c>
      <c r="E148" s="8"/>
      <c r="I148" s="7"/>
      <c r="J148" s="14" t="s">
        <v>39</v>
      </c>
      <c r="K148" s="44">
        <f>K69-M69</f>
        <v>78784</v>
      </c>
      <c r="L148" s="44">
        <f>L69-K69</f>
        <v>-55432</v>
      </c>
      <c r="M148" s="8"/>
    </row>
    <row r="149" spans="1:13">
      <c r="A149" s="7"/>
      <c r="B149" s="14" t="s">
        <v>67</v>
      </c>
      <c r="C149" s="55">
        <f>C75-E75</f>
        <v>0</v>
      </c>
      <c r="D149" s="55">
        <f>D75-C75</f>
        <v>666000</v>
      </c>
      <c r="E149" s="8"/>
      <c r="I149" s="7"/>
      <c r="J149" s="14" t="s">
        <v>67</v>
      </c>
      <c r="K149" s="55">
        <f>K75-M75</f>
        <v>1466000</v>
      </c>
      <c r="L149" s="55">
        <f>L75-K75</f>
        <v>0</v>
      </c>
      <c r="M149" s="8"/>
    </row>
    <row r="150" spans="1:13" ht="28">
      <c r="A150" s="7"/>
      <c r="B150" s="11" t="s">
        <v>68</v>
      </c>
      <c r="C150" s="44">
        <f>SUM(C144:C149)</f>
        <v>3773492</v>
      </c>
      <c r="D150" s="44">
        <f>SUM(D144:D149)</f>
        <v>258740</v>
      </c>
      <c r="E150" s="8"/>
      <c r="I150" s="7"/>
      <c r="J150" s="11" t="s">
        <v>68</v>
      </c>
      <c r="K150" s="44">
        <f>SUM(K144:K149)</f>
        <v>4866920</v>
      </c>
      <c r="L150" s="44">
        <f>SUM(L144:L149)</f>
        <v>-134216</v>
      </c>
      <c r="M150" s="8"/>
    </row>
    <row r="151" spans="1:13">
      <c r="A151" s="7"/>
      <c r="B151" s="57"/>
      <c r="C151" s="44"/>
      <c r="D151" s="44"/>
      <c r="E151" s="8"/>
      <c r="I151" s="7"/>
      <c r="J151" s="57"/>
      <c r="K151" s="44"/>
      <c r="L151" s="44"/>
      <c r="M151" s="8"/>
    </row>
    <row r="152" spans="1:13">
      <c r="A152" s="7"/>
      <c r="B152" s="29" t="s">
        <v>99</v>
      </c>
      <c r="C152" s="44"/>
      <c r="D152" s="44"/>
      <c r="E152" s="8"/>
      <c r="I152" s="7"/>
      <c r="J152" s="29" t="s">
        <v>99</v>
      </c>
      <c r="K152" s="44"/>
      <c r="L152" s="44"/>
      <c r="M152" s="8"/>
    </row>
    <row r="153" spans="1:13">
      <c r="A153" s="7"/>
      <c r="B153" s="14" t="s">
        <v>69</v>
      </c>
      <c r="C153" s="55">
        <f>E59-C59</f>
        <v>-827868</v>
      </c>
      <c r="D153" s="55">
        <f>C59-D59</f>
        <v>-991512</v>
      </c>
      <c r="E153" s="8"/>
      <c r="I153" s="7"/>
      <c r="J153" s="14" t="s">
        <v>69</v>
      </c>
      <c r="K153" s="55">
        <f>M59-K59</f>
        <v>-2879380</v>
      </c>
      <c r="L153" s="55">
        <f>K59-L59</f>
        <v>0</v>
      </c>
      <c r="M153" s="8"/>
    </row>
    <row r="154" spans="1:13" ht="28">
      <c r="A154" s="7"/>
      <c r="B154" s="11" t="s">
        <v>70</v>
      </c>
      <c r="C154" s="44">
        <f>C153</f>
        <v>-827868</v>
      </c>
      <c r="D154" s="44">
        <f>D153</f>
        <v>-991512</v>
      </c>
      <c r="E154" s="8"/>
      <c r="I154" s="7"/>
      <c r="J154" s="11" t="s">
        <v>70</v>
      </c>
      <c r="K154" s="44">
        <f>K153</f>
        <v>-2879380</v>
      </c>
      <c r="L154" s="44">
        <f>L153</f>
        <v>0</v>
      </c>
      <c r="M154" s="8"/>
    </row>
    <row r="155" spans="1:13">
      <c r="A155" s="7"/>
      <c r="B155" s="11" t="s">
        <v>71</v>
      </c>
      <c r="C155" s="44">
        <f>C154+C150+C141</f>
        <v>26886</v>
      </c>
      <c r="D155" s="44">
        <f>D154+D150+D141</f>
        <v>-6180</v>
      </c>
      <c r="E155" s="8"/>
      <c r="I155" s="7"/>
      <c r="J155" s="11" t="s">
        <v>71</v>
      </c>
      <c r="K155" s="44">
        <f>K154+K150+K141</f>
        <v>1007827.8527104724</v>
      </c>
      <c r="L155" s="44">
        <f>L154+L150+L141</f>
        <v>-763437.88628043677</v>
      </c>
      <c r="M155" s="8"/>
    </row>
    <row r="156" spans="1:13">
      <c r="A156" s="7"/>
      <c r="B156" s="11" t="s">
        <v>72</v>
      </c>
      <c r="C156" s="44">
        <f>E157</f>
        <v>0</v>
      </c>
      <c r="D156" s="44">
        <f>C157</f>
        <v>26886</v>
      </c>
      <c r="E156" s="8"/>
      <c r="I156" s="7"/>
      <c r="J156" s="11" t="s">
        <v>72</v>
      </c>
      <c r="K156" s="44">
        <f>M157</f>
        <v>0</v>
      </c>
      <c r="L156" s="44">
        <f>K157</f>
        <v>20706</v>
      </c>
      <c r="M156" s="8"/>
    </row>
    <row r="157" spans="1:13" ht="16" thickBot="1">
      <c r="A157" s="7"/>
      <c r="B157" s="11" t="s">
        <v>73</v>
      </c>
      <c r="C157" s="58">
        <f>C49</f>
        <v>26886</v>
      </c>
      <c r="D157" s="58">
        <f>D49</f>
        <v>20706</v>
      </c>
      <c r="E157" s="8"/>
      <c r="I157" s="7"/>
      <c r="J157" s="11" t="s">
        <v>73</v>
      </c>
      <c r="K157" s="58">
        <f>K49</f>
        <v>20706</v>
      </c>
      <c r="L157" s="58">
        <f>L49</f>
        <v>28765</v>
      </c>
      <c r="M157" s="8"/>
    </row>
    <row r="158" spans="1:13" ht="17" thickTop="1" thickBot="1">
      <c r="A158" s="18"/>
      <c r="B158" s="61"/>
      <c r="C158" s="35"/>
      <c r="D158" s="35"/>
      <c r="E158" s="21"/>
      <c r="I158" s="18"/>
      <c r="J158" s="61"/>
      <c r="K158" s="35"/>
      <c r="L158" s="35"/>
      <c r="M158" s="21"/>
    </row>
    <row r="159" spans="1:13">
      <c r="A159" s="64"/>
      <c r="B159" s="62"/>
      <c r="C159" s="62"/>
      <c r="D159" s="62"/>
      <c r="E159" s="63"/>
      <c r="I159" s="64"/>
      <c r="J159" s="62"/>
      <c r="K159" s="62"/>
      <c r="L159" s="62"/>
      <c r="M159" s="63"/>
    </row>
  </sheetData>
  <mergeCells count="19">
    <mergeCell ref="B86:D86"/>
    <mergeCell ref="B130:D130"/>
    <mergeCell ref="B131:D131"/>
    <mergeCell ref="B44:D44"/>
    <mergeCell ref="B45:D45"/>
    <mergeCell ref="B2:D2"/>
    <mergeCell ref="B3:D3"/>
    <mergeCell ref="B34:D34"/>
    <mergeCell ref="B35:D35"/>
    <mergeCell ref="F2:G2"/>
    <mergeCell ref="J45:L45"/>
    <mergeCell ref="J86:L86"/>
    <mergeCell ref="J130:L130"/>
    <mergeCell ref="J131:L131"/>
    <mergeCell ref="J2:L2"/>
    <mergeCell ref="J3:L3"/>
    <mergeCell ref="J34:L34"/>
    <mergeCell ref="J35:L35"/>
    <mergeCell ref="J44:L4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E3A804665FE141943DB55AC3E79A58" ma:contentTypeVersion="9" ma:contentTypeDescription="Create a new document." ma:contentTypeScope="" ma:versionID="8307287444f52b255a9285ec1bd6f560">
  <xsd:schema xmlns:xsd="http://www.w3.org/2001/XMLSchema" xmlns:xs="http://www.w3.org/2001/XMLSchema" xmlns:p="http://schemas.microsoft.com/office/2006/metadata/properties" xmlns:ns3="cc8d82d5-e64b-4a7f-a0c5-f36201951261" targetNamespace="http://schemas.microsoft.com/office/2006/metadata/properties" ma:root="true" ma:fieldsID="ef95c46bd9b64bd8700e521a55f20af7" ns3:_="">
    <xsd:import namespace="cc8d82d5-e64b-4a7f-a0c5-f362019512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d82d5-e64b-4a7f-a0c5-f36201951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3E18D-3F00-48CF-A737-E4FB060FF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d82d5-e64b-4a7f-a0c5-f36201951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E4122-FB63-4603-AD7D-9A3C84113F07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cc8d82d5-e64b-4a7f-a0c5-f36201951261"/>
  </ds:schemaRefs>
</ds:datastoreItem>
</file>

<file path=customXml/itemProps3.xml><?xml version="1.0" encoding="utf-8"?>
<ds:datastoreItem xmlns:ds="http://schemas.openxmlformats.org/officeDocument/2006/customXml" ds:itemID="{324A16AD-03F0-40BE-A315-A143689864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Exhibits 2-6</vt:lpstr>
    </vt:vector>
  </TitlesOfParts>
  <Company>WPI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Sarnie, Robert</dc:creator>
  <cp:lastModifiedBy>Anand, Vandana</cp:lastModifiedBy>
  <dcterms:created xsi:type="dcterms:W3CDTF">2020-04-03T16:38:38Z</dcterms:created>
  <dcterms:modified xsi:type="dcterms:W3CDTF">2020-04-23T23:37:06Z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0x010100FEE3A804665FE141943DB55AC3E79A58</vt:lpwstr>
  </property>
</Properties>
</file>