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0" windowWidth="24280" windowHeight="17060" tabRatio="500"/>
  </bookViews>
  <sheets>
    <sheet name="Sheet1 (2)" sheetId="3" r:id="rId1"/>
    <sheet name="Sheet1" sheetId="1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3" l="1"/>
  <c r="B5" i="3"/>
  <c r="B9" i="3"/>
  <c r="B11" i="3"/>
  <c r="B17" i="3"/>
  <c r="B22" i="3"/>
  <c r="B26" i="3"/>
  <c r="B28" i="3"/>
  <c r="B31" i="3"/>
  <c r="B32" i="3"/>
  <c r="B33" i="3"/>
  <c r="B35" i="3"/>
  <c r="B38" i="3"/>
  <c r="B39" i="3"/>
  <c r="B14" i="3"/>
  <c r="B3" i="3"/>
  <c r="B4" i="3"/>
  <c r="B5" i="1"/>
  <c r="B3" i="1"/>
  <c r="B9" i="1"/>
  <c r="B11" i="1"/>
  <c r="B32" i="1"/>
  <c r="B31" i="1"/>
  <c r="B33" i="1"/>
  <c r="B17" i="1"/>
  <c r="B22" i="1"/>
  <c r="B26" i="1"/>
  <c r="B28" i="1"/>
  <c r="B35" i="1"/>
  <c r="B38" i="1"/>
  <c r="B39" i="1"/>
  <c r="B4" i="1"/>
  <c r="B40" i="1"/>
  <c r="B14" i="1"/>
</calcChain>
</file>

<file path=xl/sharedStrings.xml><?xml version="1.0" encoding="utf-8"?>
<sst xmlns="http://schemas.openxmlformats.org/spreadsheetml/2006/main" count="148" uniqueCount="94">
  <si>
    <t>Total cost to fill a vacant position:</t>
  </si>
  <si>
    <t>Cost of productivity ramp-up</t>
  </si>
  <si>
    <r>
      <t>RE-CALCULATE</t>
    </r>
    <r>
      <rPr>
        <sz val="12"/>
        <color rgb="FF333333"/>
        <rFont val="Arial"/>
      </rPr>
      <t> </t>
    </r>
  </si>
  <si>
    <t>Employee cost</t>
  </si>
  <si>
    <t>Calculated daily cost of 'covering' a  vacant position</t>
  </si>
  <si>
    <t>Calculated trainer/manager daily rate</t>
  </si>
  <si>
    <t>Daily employee cost salary + benefits</t>
  </si>
  <si>
    <t>Calculated monthly salary + benefits</t>
  </si>
  <si>
    <t>Departing employee annual base salary</t>
  </si>
  <si>
    <t>Number of days until the vacant position is filled</t>
  </si>
  <si>
    <t>Total cost to 'cover' vacant position</t>
  </si>
  <si>
    <t>33% of departing employee's daily salary + benefits</t>
  </si>
  <si>
    <t>HR/Hiring manager's annual salary</t>
  </si>
  <si>
    <t xml:space="preserve">Cost of advertising (online and/or print) </t>
  </si>
  <si>
    <t>Cost of resume screening</t>
  </si>
  <si>
    <t>Cost of interviews (telephone screening, 1st and 2nd)</t>
  </si>
  <si>
    <t>Cost of behavioural and skills assessments</t>
  </si>
  <si>
    <t xml:space="preserve">Cost of travel/moving expenses (if applicable) </t>
  </si>
  <si>
    <t>Calculated HR/Hiring manager's hourly rate</t>
  </si>
  <si>
    <t>Total onboarding and orientation cost</t>
  </si>
  <si>
    <t>Trainer/Manager annual salary</t>
  </si>
  <si>
    <t>Total training days</t>
  </si>
  <si>
    <t>Number of employees lost (in the last 12 months)</t>
  </si>
  <si>
    <t>Number of working days during first 3 months</t>
  </si>
  <si>
    <t>TOTAL COST OF EMPLOYEE TUR OVER PER YEAR</t>
  </si>
  <si>
    <t>Cost of background checks (criminal, credit, reference, education)</t>
  </si>
  <si>
    <t>Turnover cost template is referenced from https://au.drakeintl.com/clients/calculate/</t>
  </si>
  <si>
    <t>SAVING BY REDUCING 10% OF TURNOVER PER YEAR</t>
  </si>
  <si>
    <t>Assumed employee turnover rate</t>
  </si>
  <si>
    <t>Calculated daily salary + benefits (230 working day,  8hrs/day)</t>
  </si>
  <si>
    <t>1. Cost of 'covering' a vacant position</t>
  </si>
  <si>
    <t>2. Cost to fill a vacant position</t>
  </si>
  <si>
    <t>3. Onboarding and Orientation cost</t>
  </si>
  <si>
    <t>4. Cost of productivity ramp-up</t>
  </si>
  <si>
    <t>TOTAL TURNOVER COST PER EMPLOYEE CHURN</t>
  </si>
  <si>
    <t>EMPLOYEE TURNOVER COST CALCULATION</t>
  </si>
  <si>
    <t>TotalWorkingYears &lt; 10</t>
  </si>
  <si>
    <t xml:space="preserve">MontlyIncome </t>
  </si>
  <si>
    <t>&lt; 10,000</t>
  </si>
  <si>
    <t>PercentSalaryHike</t>
  </si>
  <si>
    <t xml:space="preserve"> &lt;= 15%</t>
  </si>
  <si>
    <t>0, 1</t>
  </si>
  <si>
    <t xml:space="preserve">StockOptionLevel </t>
  </si>
  <si>
    <t>&lt; 38 (GenZ and GenY)</t>
  </si>
  <si>
    <t>Male</t>
  </si>
  <si>
    <t xml:space="preserve">Gender </t>
  </si>
  <si>
    <t>Married, Single</t>
  </si>
  <si>
    <t>MarialStatus</t>
  </si>
  <si>
    <t>Yes</t>
  </si>
  <si>
    <t>1, 2</t>
  </si>
  <si>
    <t>OverTime</t>
  </si>
  <si>
    <t>JobLevel</t>
  </si>
  <si>
    <t xml:space="preserve">JobRole </t>
  </si>
  <si>
    <t>Laboratory Technician, Sales Executive, Research Scientist, Sales Representative, Human Resources</t>
  </si>
  <si>
    <t>EducationField</t>
  </si>
  <si>
    <t xml:space="preserve"> Life Sciences, Medical, Marketing, Technical Degree</t>
  </si>
  <si>
    <t>&lt;10</t>
  </si>
  <si>
    <t>YearsAtCompany</t>
  </si>
  <si>
    <t>3 years (51%)</t>
  </si>
  <si>
    <t xml:space="preserve">YearsInCurrentRole </t>
  </si>
  <si>
    <t>0 - 2,5 years and 7 years</t>
  </si>
  <si>
    <t xml:space="preserve">YearsSinceLastPromotion </t>
  </si>
  <si>
    <t>0 - 1.5 years</t>
  </si>
  <si>
    <t>2, 3</t>
  </si>
  <si>
    <t>WorkLifeBalance</t>
  </si>
  <si>
    <t>PerformanceRating</t>
  </si>
  <si>
    <t>BusinessTravel</t>
  </si>
  <si>
    <t>Department</t>
  </si>
  <si>
    <t>Research &amp; Development, Sales</t>
  </si>
  <si>
    <t>3,4 (1 'Below College’, 2 'College’, 3 'Bachelor’, 4 'Master’, 5 'Doctor’)</t>
  </si>
  <si>
    <t xml:space="preserve">Education  </t>
  </si>
  <si>
    <t>Rarely, Frequently</t>
  </si>
  <si>
    <t>JobSatisfaction</t>
  </si>
  <si>
    <t>EnvironmentSatisfaction</t>
  </si>
  <si>
    <t>RelationshipSatisfaction</t>
  </si>
  <si>
    <t>1,3</t>
  </si>
  <si>
    <t>Factors</t>
  </si>
  <si>
    <t>Age</t>
  </si>
  <si>
    <t>Values</t>
  </si>
  <si>
    <t>Common factors of more than 50% of employee churn</t>
  </si>
  <si>
    <t>NumCompaniesWorked</t>
  </si>
  <si>
    <t>JobInvolement</t>
  </si>
  <si>
    <t>DistanceFromHome</t>
  </si>
  <si>
    <t>3,2</t>
  </si>
  <si>
    <t>&lt;2</t>
  </si>
  <si>
    <t>(factors high lighted have more imporant weights than the rest)</t>
  </si>
  <si>
    <t>&gt;9</t>
  </si>
  <si>
    <t>Age, MonthlyIncome, DistanceFromHome, JobInvolvement, OverTime, EnvironmentSatisfaction, EducationField_Medical, JobSatisfaction, WorkLifeBalance, NumCompaniesWorked</t>
  </si>
  <si>
    <t>&gt; 9</t>
  </si>
  <si>
    <t>&lt; 2</t>
  </si>
  <si>
    <t>&lt;= 7000 (80% total churn)</t>
  </si>
  <si>
    <t>&lt; 38 (GenZ and GenY) (73% total churn)</t>
  </si>
  <si>
    <t>Current employee turnover rate</t>
  </si>
  <si>
    <t>SAVING BY REDUCING 40% OF TURNOVER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</si>
</sst>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70" formatCode="_-&quot;$&quot;* #,##0_-;\-&quot;$&quot;* #,##0_-;_-&quot;$&quot;* &quot;-&quot;??_-;_-@_-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</font>
    <font>
      <sz val="12"/>
      <color rgb="FF000000"/>
      <name val="Arial"/>
    </font>
    <font>
      <sz val="12"/>
      <color rgb="FF5E5E5E"/>
      <name val="Arial"/>
    </font>
    <font>
      <b/>
      <sz val="12"/>
      <color rgb="FF000000"/>
      <name val="Arial"/>
    </font>
    <font>
      <sz val="12"/>
      <color rgb="FFFFFF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333333"/>
      <name val="Arial"/>
    </font>
    <font>
      <sz val="12"/>
      <color theme="1"/>
      <name val="Arial"/>
    </font>
    <font>
      <b/>
      <sz val="12"/>
      <color theme="1"/>
      <name val="Arial"/>
    </font>
    <font>
      <i/>
      <sz val="12"/>
      <color theme="1"/>
      <name val="Arial"/>
    </font>
    <font>
      <sz val="8"/>
      <name val="Calibri"/>
      <family val="2"/>
      <scheme val="minor"/>
    </font>
    <font>
      <b/>
      <sz val="14"/>
      <color theme="1"/>
      <name val="Arial"/>
    </font>
    <font>
      <b/>
      <sz val="14"/>
      <color rgb="FFFF0000"/>
      <name val="Arial"/>
    </font>
    <font>
      <sz val="14"/>
      <color rgb="FF0000FF"/>
      <name val="Arial"/>
    </font>
    <font>
      <b/>
      <sz val="14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6" fontId="4" fillId="0" borderId="0" xfId="0" applyNumberFormat="1" applyFont="1"/>
    <xf numFmtId="0" fontId="7" fillId="0" borderId="0" xfId="0" applyFont="1"/>
    <xf numFmtId="0" fontId="10" fillId="0" borderId="0" xfId="0" applyFont="1"/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1" fontId="11" fillId="0" borderId="0" xfId="0" applyNumberFormat="1" applyFont="1" applyAlignment="1">
      <alignment horizontal="right"/>
    </xf>
    <xf numFmtId="2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12" fillId="0" borderId="0" xfId="0" applyFont="1"/>
    <xf numFmtId="0" fontId="13" fillId="0" borderId="0" xfId="0" applyFont="1" applyAlignment="1"/>
    <xf numFmtId="0" fontId="5" fillId="0" borderId="0" xfId="0" applyFont="1" applyAlignment="1">
      <alignment horizontal="left" indent="2"/>
    </xf>
    <xf numFmtId="0" fontId="15" fillId="0" borderId="0" xfId="0" applyFont="1"/>
    <xf numFmtId="170" fontId="16" fillId="0" borderId="0" xfId="1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8" fillId="0" borderId="0" xfId="0" applyFont="1" applyAlignment="1">
      <alignment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1" xfId="0" applyFont="1" applyBorder="1"/>
    <xf numFmtId="0" fontId="20" fillId="0" borderId="3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19" fillId="0" borderId="2" xfId="0" applyFont="1" applyBorder="1" applyAlignment="1">
      <alignment horizontal="left" wrapText="1"/>
    </xf>
    <xf numFmtId="0" fontId="21" fillId="0" borderId="0" xfId="0" applyFont="1"/>
    <xf numFmtId="0" fontId="22" fillId="0" borderId="0" xfId="0" applyFont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3" xfId="0" applyFont="1" applyBorder="1" applyAlignment="1">
      <alignment horizontal="left" vertical="top"/>
    </xf>
  </cellXfs>
  <cellStyles count="11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42" sqref="A1:B42"/>
    </sheetView>
  </sheetViews>
  <sheetFormatPr baseColWidth="10" defaultRowHeight="15" x14ac:dyDescent="0"/>
  <cols>
    <col min="1" max="1" width="62" style="3" customWidth="1"/>
    <col min="2" max="2" width="15.5" style="11" customWidth="1"/>
    <col min="3" max="3" width="6" customWidth="1"/>
    <col min="4" max="4" width="46.1640625" customWidth="1"/>
    <col min="6" max="6" width="25.83203125" customWidth="1"/>
  </cols>
  <sheetData>
    <row r="1" spans="1:5" ht="36" customHeight="1">
      <c r="A1" s="26" t="s">
        <v>35</v>
      </c>
    </row>
    <row r="2" spans="1:5" ht="17">
      <c r="A2" s="7" t="s">
        <v>3</v>
      </c>
      <c r="B2" s="14"/>
      <c r="C2" s="15"/>
      <c r="E2" s="15"/>
    </row>
    <row r="3" spans="1:5">
      <c r="A3" s="8" t="s">
        <v>8</v>
      </c>
      <c r="B3" s="12">
        <f>B5*5*52</f>
        <v>62400</v>
      </c>
      <c r="C3" s="1"/>
      <c r="D3" s="15"/>
      <c r="E3" s="15"/>
    </row>
    <row r="4" spans="1:5">
      <c r="A4" s="9" t="s">
        <v>7</v>
      </c>
      <c r="B4" s="14">
        <f>B3/12</f>
        <v>5200</v>
      </c>
      <c r="C4" s="15"/>
      <c r="D4" s="15"/>
      <c r="E4" s="15"/>
    </row>
    <row r="5" spans="1:5">
      <c r="A5" s="9" t="s">
        <v>29</v>
      </c>
      <c r="B5" s="16">
        <f>30*8</f>
        <v>240</v>
      </c>
      <c r="C5" s="17"/>
      <c r="D5" s="15"/>
      <c r="E5" s="15"/>
    </row>
    <row r="6" spans="1:5">
      <c r="A6" s="2"/>
      <c r="B6" s="14"/>
      <c r="C6" s="15"/>
      <c r="D6" s="15"/>
      <c r="E6" s="15"/>
    </row>
    <row r="7" spans="1:5" ht="17">
      <c r="A7" s="7" t="s">
        <v>30</v>
      </c>
      <c r="B7" s="14"/>
      <c r="C7" s="15"/>
    </row>
    <row r="8" spans="1:5">
      <c r="A8" s="8" t="s">
        <v>9</v>
      </c>
      <c r="B8" s="14">
        <v>5</v>
      </c>
      <c r="C8" s="15"/>
    </row>
    <row r="9" spans="1:5">
      <c r="A9" s="9" t="s">
        <v>4</v>
      </c>
      <c r="B9" s="18">
        <f>B5*0.33</f>
        <v>79.2</v>
      </c>
      <c r="C9" s="15"/>
    </row>
    <row r="10" spans="1:5">
      <c r="A10" s="21" t="s">
        <v>11</v>
      </c>
      <c r="B10" s="14"/>
      <c r="C10" s="15"/>
    </row>
    <row r="11" spans="1:5" ht="17">
      <c r="A11" s="10" t="s">
        <v>10</v>
      </c>
      <c r="B11" s="23">
        <f>B8*B9</f>
        <v>396</v>
      </c>
      <c r="C11" s="15"/>
    </row>
    <row r="12" spans="1:5">
      <c r="A12" s="15"/>
      <c r="B12" s="14"/>
      <c r="C12" s="15"/>
    </row>
    <row r="13" spans="1:5" ht="17">
      <c r="A13" s="7" t="s">
        <v>31</v>
      </c>
      <c r="B13" s="14"/>
      <c r="C13" s="15"/>
    </row>
    <row r="14" spans="1:5">
      <c r="A14" s="8" t="s">
        <v>12</v>
      </c>
      <c r="B14" s="14">
        <f>64.3*40*52</f>
        <v>133744</v>
      </c>
      <c r="C14" s="15"/>
    </row>
    <row r="15" spans="1:5">
      <c r="A15" s="8" t="s">
        <v>13</v>
      </c>
      <c r="B15" s="14">
        <v>350</v>
      </c>
      <c r="C15" s="15"/>
    </row>
    <row r="16" spans="1:5">
      <c r="A16" s="8" t="s">
        <v>14</v>
      </c>
      <c r="B16" s="14">
        <v>150</v>
      </c>
      <c r="C16" s="15"/>
    </row>
    <row r="17" spans="1:5">
      <c r="A17" s="8" t="s">
        <v>15</v>
      </c>
      <c r="B17" s="16">
        <f>(5+3+8)*B21</f>
        <v>1028.8</v>
      </c>
      <c r="C17" s="15"/>
      <c r="D17" s="15"/>
      <c r="E17" s="15"/>
    </row>
    <row r="18" spans="1:5">
      <c r="A18" s="8" t="s">
        <v>16</v>
      </c>
      <c r="B18" s="14">
        <v>150</v>
      </c>
      <c r="C18" s="15"/>
      <c r="D18" s="15"/>
      <c r="E18" s="15"/>
    </row>
    <row r="19" spans="1:5">
      <c r="A19" s="8" t="s">
        <v>25</v>
      </c>
      <c r="B19" s="14">
        <v>150</v>
      </c>
      <c r="C19" s="15"/>
      <c r="D19" s="15"/>
      <c r="E19" s="15"/>
    </row>
    <row r="20" spans="1:5">
      <c r="A20" s="8" t="s">
        <v>17</v>
      </c>
      <c r="B20" s="14"/>
      <c r="C20" s="15"/>
      <c r="D20" s="15"/>
      <c r="E20" s="15"/>
    </row>
    <row r="21" spans="1:5">
      <c r="A21" s="8" t="s">
        <v>18</v>
      </c>
      <c r="B21" s="14">
        <v>64.3</v>
      </c>
      <c r="C21" s="15"/>
      <c r="D21" s="5"/>
      <c r="E21" s="15"/>
    </row>
    <row r="22" spans="1:5" ht="17">
      <c r="A22" s="10" t="s">
        <v>0</v>
      </c>
      <c r="B22" s="23">
        <f>SUM(B15:B19)</f>
        <v>1828.8</v>
      </c>
      <c r="C22" s="15"/>
      <c r="D22" s="15"/>
      <c r="E22" s="15"/>
    </row>
    <row r="23" spans="1:5">
      <c r="A23" s="15"/>
      <c r="B23" s="14"/>
      <c r="C23" s="15"/>
      <c r="D23" s="15"/>
      <c r="E23" s="15"/>
    </row>
    <row r="24" spans="1:5" ht="17">
      <c r="A24" s="7" t="s">
        <v>32</v>
      </c>
      <c r="B24" s="14"/>
      <c r="C24" s="15"/>
      <c r="D24" s="15"/>
      <c r="E24" s="15"/>
    </row>
    <row r="25" spans="1:5">
      <c r="A25" s="8" t="s">
        <v>20</v>
      </c>
      <c r="B25" s="14">
        <v>144000</v>
      </c>
      <c r="C25" s="15"/>
      <c r="D25" s="15"/>
      <c r="E25" s="15"/>
    </row>
    <row r="26" spans="1:5">
      <c r="A26" s="8" t="s">
        <v>5</v>
      </c>
      <c r="B26" s="18">
        <f>B25/230</f>
        <v>626.08695652173913</v>
      </c>
      <c r="C26" s="15"/>
      <c r="D26" s="15"/>
      <c r="E26" s="15"/>
    </row>
    <row r="27" spans="1:5">
      <c r="A27" s="8" t="s">
        <v>21</v>
      </c>
      <c r="B27" s="14">
        <v>5</v>
      </c>
      <c r="C27" s="15"/>
      <c r="D27" s="15"/>
      <c r="E27" s="15"/>
    </row>
    <row r="28" spans="1:5" ht="17">
      <c r="A28" s="10" t="s">
        <v>19</v>
      </c>
      <c r="B28" s="23">
        <f>B26*B27</f>
        <v>3130.4347826086955</v>
      </c>
      <c r="C28" s="15"/>
      <c r="D28" s="15"/>
      <c r="E28" s="15"/>
    </row>
    <row r="29" spans="1:5">
      <c r="A29" s="15"/>
      <c r="B29" s="14"/>
      <c r="C29" s="15"/>
      <c r="D29" s="15"/>
      <c r="E29" s="15"/>
    </row>
    <row r="30" spans="1:5" ht="17">
      <c r="A30" s="7" t="s">
        <v>33</v>
      </c>
      <c r="B30" s="14"/>
      <c r="C30" s="15"/>
      <c r="D30" s="15"/>
      <c r="E30" s="15"/>
    </row>
    <row r="31" spans="1:5">
      <c r="A31" s="8" t="s">
        <v>23</v>
      </c>
      <c r="B31" s="14">
        <f>5*14</f>
        <v>70</v>
      </c>
    </row>
    <row r="32" spans="1:5">
      <c r="A32" s="9" t="s">
        <v>6</v>
      </c>
      <c r="B32" s="18">
        <f>B5</f>
        <v>240</v>
      </c>
    </row>
    <row r="33" spans="1:2" ht="17">
      <c r="A33" s="10" t="s">
        <v>1</v>
      </c>
      <c r="B33" s="23">
        <f>B31*B32</f>
        <v>16800</v>
      </c>
    </row>
    <row r="34" spans="1:2">
      <c r="A34" s="4"/>
      <c r="B34" s="13"/>
    </row>
    <row r="35" spans="1:2" ht="17">
      <c r="A35" s="22" t="s">
        <v>34</v>
      </c>
      <c r="B35" s="23">
        <f>B11+B22+B28+B33</f>
        <v>22155.234782608695</v>
      </c>
    </row>
    <row r="36" spans="1:2">
      <c r="A36" s="19"/>
      <c r="B36" s="14"/>
    </row>
    <row r="37" spans="1:2" ht="17">
      <c r="A37" s="7" t="s">
        <v>92</v>
      </c>
      <c r="B37" s="24">
        <v>0.16</v>
      </c>
    </row>
    <row r="38" spans="1:2" ht="17">
      <c r="A38" s="7" t="s">
        <v>22</v>
      </c>
      <c r="B38" s="25">
        <f>1470*B37</f>
        <v>235.20000000000002</v>
      </c>
    </row>
    <row r="39" spans="1:2" ht="17">
      <c r="A39" s="22" t="s">
        <v>24</v>
      </c>
      <c r="B39" s="23">
        <f>B35*B38</f>
        <v>5210911.2208695654</v>
      </c>
    </row>
    <row r="40" spans="1:2" ht="17">
      <c r="A40" s="22" t="s">
        <v>93</v>
      </c>
      <c r="B40" s="23">
        <f>B39*0.4</f>
        <v>2084364.4883478263</v>
      </c>
    </row>
    <row r="41" spans="1:2">
      <c r="A41" s="15"/>
      <c r="B41" s="14"/>
    </row>
    <row r="42" spans="1:2">
      <c r="A42" s="20" t="s">
        <v>26</v>
      </c>
    </row>
    <row r="43" spans="1:2">
      <c r="A43" s="6" t="s">
        <v>2</v>
      </c>
    </row>
    <row r="44" spans="1:2">
      <c r="A44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D29" sqref="A1:XFD1048576"/>
    </sheetView>
  </sheetViews>
  <sheetFormatPr baseColWidth="10" defaultRowHeight="15" x14ac:dyDescent="0"/>
  <cols>
    <col min="1" max="1" width="62" style="3" customWidth="1"/>
    <col min="2" max="2" width="15.5" style="11" customWidth="1"/>
    <col min="3" max="3" width="6" customWidth="1"/>
    <col min="4" max="4" width="46.1640625" customWidth="1"/>
    <col min="6" max="6" width="25.83203125" customWidth="1"/>
  </cols>
  <sheetData>
    <row r="1" spans="1:5" ht="36" customHeight="1">
      <c r="A1" s="26" t="s">
        <v>35</v>
      </c>
    </row>
    <row r="2" spans="1:5" ht="17">
      <c r="A2" s="7" t="s">
        <v>3</v>
      </c>
      <c r="B2" s="14"/>
      <c r="C2" s="15"/>
      <c r="E2" s="15"/>
    </row>
    <row r="3" spans="1:5">
      <c r="A3" s="8" t="s">
        <v>8</v>
      </c>
      <c r="B3" s="12">
        <f>B5*5*52</f>
        <v>62400</v>
      </c>
      <c r="C3" s="1"/>
      <c r="D3" s="15"/>
      <c r="E3" s="15"/>
    </row>
    <row r="4" spans="1:5">
      <c r="A4" s="9" t="s">
        <v>7</v>
      </c>
      <c r="B4" s="14">
        <f>B3/12</f>
        <v>5200</v>
      </c>
      <c r="C4" s="15"/>
      <c r="D4" s="15"/>
      <c r="E4" s="15"/>
    </row>
    <row r="5" spans="1:5">
      <c r="A5" s="9" t="s">
        <v>29</v>
      </c>
      <c r="B5" s="16">
        <f>30*8</f>
        <v>240</v>
      </c>
      <c r="C5" s="17"/>
      <c r="D5" s="15"/>
      <c r="E5" s="15"/>
    </row>
    <row r="6" spans="1:5">
      <c r="A6" s="2"/>
      <c r="B6" s="14"/>
      <c r="C6" s="15"/>
      <c r="D6" s="15"/>
      <c r="E6" s="15"/>
    </row>
    <row r="7" spans="1:5" ht="17">
      <c r="A7" s="7" t="s">
        <v>30</v>
      </c>
      <c r="B7" s="14"/>
      <c r="C7" s="15"/>
    </row>
    <row r="8" spans="1:5">
      <c r="A8" s="8" t="s">
        <v>9</v>
      </c>
      <c r="B8" s="14">
        <v>5</v>
      </c>
      <c r="C8" s="15"/>
    </row>
    <row r="9" spans="1:5">
      <c r="A9" s="9" t="s">
        <v>4</v>
      </c>
      <c r="B9" s="18">
        <f>B5*0.33</f>
        <v>79.2</v>
      </c>
      <c r="C9" s="15"/>
    </row>
    <row r="10" spans="1:5">
      <c r="A10" s="21" t="s">
        <v>11</v>
      </c>
      <c r="B10" s="14"/>
      <c r="C10" s="15"/>
    </row>
    <row r="11" spans="1:5" ht="17">
      <c r="A11" s="10" t="s">
        <v>10</v>
      </c>
      <c r="B11" s="23">
        <f>B8*B9</f>
        <v>396</v>
      </c>
      <c r="C11" s="15"/>
    </row>
    <row r="12" spans="1:5">
      <c r="A12" s="15"/>
      <c r="B12" s="14"/>
      <c r="C12" s="15"/>
    </row>
    <row r="13" spans="1:5" ht="17">
      <c r="A13" s="7" t="s">
        <v>31</v>
      </c>
      <c r="B13" s="14"/>
      <c r="C13" s="15"/>
    </row>
    <row r="14" spans="1:5">
      <c r="A14" s="8" t="s">
        <v>12</v>
      </c>
      <c r="B14" s="14">
        <f>64.3*40*52</f>
        <v>133744</v>
      </c>
      <c r="C14" s="15"/>
    </row>
    <row r="15" spans="1:5">
      <c r="A15" s="8" t="s">
        <v>13</v>
      </c>
      <c r="B15" s="14">
        <v>350</v>
      </c>
      <c r="C15" s="15"/>
    </row>
    <row r="16" spans="1:5">
      <c r="A16" s="8" t="s">
        <v>14</v>
      </c>
      <c r="B16" s="14">
        <v>150</v>
      </c>
      <c r="C16" s="15"/>
    </row>
    <row r="17" spans="1:5">
      <c r="A17" s="8" t="s">
        <v>15</v>
      </c>
      <c r="B17" s="16">
        <f>(5+3+8)*B21</f>
        <v>1028.8</v>
      </c>
      <c r="C17" s="15"/>
      <c r="D17" s="15"/>
      <c r="E17" s="15"/>
    </row>
    <row r="18" spans="1:5">
      <c r="A18" s="8" t="s">
        <v>16</v>
      </c>
      <c r="B18" s="14">
        <v>150</v>
      </c>
      <c r="C18" s="15"/>
      <c r="D18" s="15"/>
      <c r="E18" s="15"/>
    </row>
    <row r="19" spans="1:5">
      <c r="A19" s="8" t="s">
        <v>25</v>
      </c>
      <c r="B19" s="14">
        <v>150</v>
      </c>
      <c r="C19" s="15"/>
      <c r="D19" s="15"/>
      <c r="E19" s="15"/>
    </row>
    <row r="20" spans="1:5">
      <c r="A20" s="8" t="s">
        <v>17</v>
      </c>
      <c r="B20" s="14"/>
      <c r="C20" s="15"/>
      <c r="D20" s="15"/>
      <c r="E20" s="15"/>
    </row>
    <row r="21" spans="1:5">
      <c r="A21" s="8" t="s">
        <v>18</v>
      </c>
      <c r="B21" s="14">
        <v>64.3</v>
      </c>
      <c r="C21" s="15"/>
      <c r="D21" s="5"/>
      <c r="E21" s="15"/>
    </row>
    <row r="22" spans="1:5" ht="17">
      <c r="A22" s="10" t="s">
        <v>0</v>
      </c>
      <c r="B22" s="23">
        <f>SUM(B15:B19)</f>
        <v>1828.8</v>
      </c>
      <c r="C22" s="15"/>
      <c r="D22" s="15"/>
      <c r="E22" s="15"/>
    </row>
    <row r="23" spans="1:5">
      <c r="A23" s="15"/>
      <c r="B23" s="14"/>
      <c r="C23" s="15"/>
      <c r="D23" s="15"/>
      <c r="E23" s="15"/>
    </row>
    <row r="24" spans="1:5" ht="17">
      <c r="A24" s="7" t="s">
        <v>32</v>
      </c>
      <c r="B24" s="14"/>
      <c r="C24" s="15"/>
      <c r="D24" s="15"/>
      <c r="E24" s="15"/>
    </row>
    <row r="25" spans="1:5">
      <c r="A25" s="8" t="s">
        <v>20</v>
      </c>
      <c r="B25" s="14">
        <v>144000</v>
      </c>
      <c r="C25" s="15"/>
      <c r="D25" s="15"/>
      <c r="E25" s="15"/>
    </row>
    <row r="26" spans="1:5">
      <c r="A26" s="8" t="s">
        <v>5</v>
      </c>
      <c r="B26" s="18">
        <f>B25/230</f>
        <v>626.08695652173913</v>
      </c>
      <c r="C26" s="15"/>
      <c r="D26" s="15"/>
      <c r="E26" s="15"/>
    </row>
    <row r="27" spans="1:5">
      <c r="A27" s="8" t="s">
        <v>21</v>
      </c>
      <c r="B27" s="14">
        <v>5</v>
      </c>
      <c r="C27" s="15"/>
      <c r="D27" s="15"/>
      <c r="E27" s="15"/>
    </row>
    <row r="28" spans="1:5" ht="17">
      <c r="A28" s="10" t="s">
        <v>19</v>
      </c>
      <c r="B28" s="23">
        <f>B26*B27</f>
        <v>3130.4347826086955</v>
      </c>
      <c r="C28" s="15"/>
      <c r="D28" s="15"/>
      <c r="E28" s="15"/>
    </row>
    <row r="29" spans="1:5">
      <c r="A29" s="15"/>
      <c r="B29" s="14"/>
      <c r="C29" s="15"/>
      <c r="D29" s="15"/>
      <c r="E29" s="15"/>
    </row>
    <row r="30" spans="1:5" ht="17">
      <c r="A30" s="7" t="s">
        <v>33</v>
      </c>
      <c r="B30" s="14"/>
      <c r="C30" s="15"/>
      <c r="D30" s="15"/>
      <c r="E30" s="15"/>
    </row>
    <row r="31" spans="1:5">
      <c r="A31" s="8" t="s">
        <v>23</v>
      </c>
      <c r="B31" s="14">
        <f>5*14</f>
        <v>70</v>
      </c>
    </row>
    <row r="32" spans="1:5">
      <c r="A32" s="9" t="s">
        <v>6</v>
      </c>
      <c r="B32" s="18">
        <f>B5</f>
        <v>240</v>
      </c>
    </row>
    <row r="33" spans="1:2" ht="17">
      <c r="A33" s="10" t="s">
        <v>1</v>
      </c>
      <c r="B33" s="23">
        <f>B31*B32</f>
        <v>16800</v>
      </c>
    </row>
    <row r="34" spans="1:2">
      <c r="A34" s="4"/>
      <c r="B34" s="13"/>
    </row>
    <row r="35" spans="1:2" ht="17">
      <c r="A35" s="22" t="s">
        <v>34</v>
      </c>
      <c r="B35" s="23">
        <f>B11+B22+B28+B33</f>
        <v>22155.234782608695</v>
      </c>
    </row>
    <row r="36" spans="1:2">
      <c r="A36" s="19"/>
      <c r="B36" s="14"/>
    </row>
    <row r="37" spans="1:2" ht="17">
      <c r="A37" s="7" t="s">
        <v>28</v>
      </c>
      <c r="B37" s="24">
        <v>0.08</v>
      </c>
    </row>
    <row r="38" spans="1:2" ht="17">
      <c r="A38" s="7" t="s">
        <v>22</v>
      </c>
      <c r="B38" s="25">
        <f>1470*B37</f>
        <v>117.60000000000001</v>
      </c>
    </row>
    <row r="39" spans="1:2" ht="17">
      <c r="A39" s="22" t="s">
        <v>24</v>
      </c>
      <c r="B39" s="23">
        <f>B35*B38</f>
        <v>2605455.6104347827</v>
      </c>
    </row>
    <row r="40" spans="1:2" ht="17">
      <c r="A40" s="22" t="s">
        <v>27</v>
      </c>
      <c r="B40" s="23">
        <f>B39*0.1</f>
        <v>260545.56104347829</v>
      </c>
    </row>
    <row r="41" spans="1:2">
      <c r="A41" s="15"/>
      <c r="B41" s="14"/>
    </row>
    <row r="42" spans="1:2">
      <c r="A42" s="20" t="s">
        <v>26</v>
      </c>
    </row>
    <row r="43" spans="1:2">
      <c r="A43" s="6" t="s">
        <v>2</v>
      </c>
    </row>
    <row r="44" spans="1:2">
      <c r="A44" s="6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30" sqref="B30"/>
    </sheetView>
  </sheetViews>
  <sheetFormatPr baseColWidth="10" defaultRowHeight="15" x14ac:dyDescent="0"/>
  <cols>
    <col min="1" max="1" width="20.83203125" customWidth="1"/>
    <col min="2" max="2" width="53.6640625" style="27" customWidth="1"/>
    <col min="4" max="4" width="21.83203125" customWidth="1"/>
    <col min="5" max="5" width="47" customWidth="1"/>
  </cols>
  <sheetData>
    <row r="1" spans="1:5" ht="21" customHeight="1">
      <c r="A1" s="26" t="s">
        <v>79</v>
      </c>
      <c r="B1" s="30"/>
      <c r="D1" s="26" t="s">
        <v>79</v>
      </c>
    </row>
    <row r="2" spans="1:5" ht="17" customHeight="1">
      <c r="A2" s="38" t="s">
        <v>85</v>
      </c>
      <c r="B2" s="30"/>
    </row>
    <row r="3" spans="1:5">
      <c r="A3" s="31"/>
      <c r="B3" s="30"/>
    </row>
    <row r="4" spans="1:5" ht="18" customHeight="1">
      <c r="A4" s="32" t="s">
        <v>76</v>
      </c>
      <c r="B4" s="33" t="s">
        <v>78</v>
      </c>
      <c r="D4" s="39" t="s">
        <v>76</v>
      </c>
      <c r="E4" s="40" t="s">
        <v>78</v>
      </c>
    </row>
    <row r="5" spans="1:5" ht="19" customHeight="1">
      <c r="A5" s="37" t="s">
        <v>37</v>
      </c>
      <c r="B5" s="34" t="s">
        <v>38</v>
      </c>
      <c r="D5" s="37" t="s">
        <v>77</v>
      </c>
      <c r="E5" s="34" t="s">
        <v>91</v>
      </c>
    </row>
    <row r="6" spans="1:5">
      <c r="A6" s="29" t="s">
        <v>39</v>
      </c>
      <c r="B6" s="34" t="s">
        <v>40</v>
      </c>
      <c r="D6" s="37" t="s">
        <v>37</v>
      </c>
      <c r="E6" s="34" t="s">
        <v>90</v>
      </c>
    </row>
    <row r="7" spans="1:5">
      <c r="A7" s="29" t="s">
        <v>42</v>
      </c>
      <c r="B7" s="34" t="s">
        <v>41</v>
      </c>
      <c r="D7" s="37" t="s">
        <v>82</v>
      </c>
      <c r="E7" s="34" t="s">
        <v>88</v>
      </c>
    </row>
    <row r="8" spans="1:5">
      <c r="A8" s="29"/>
      <c r="B8" s="34"/>
      <c r="D8" s="37" t="s">
        <v>81</v>
      </c>
      <c r="E8" s="34" t="s">
        <v>83</v>
      </c>
    </row>
    <row r="9" spans="1:5">
      <c r="A9" s="37" t="s">
        <v>77</v>
      </c>
      <c r="B9" s="34" t="s">
        <v>43</v>
      </c>
      <c r="D9" s="37" t="s">
        <v>50</v>
      </c>
      <c r="E9" s="34" t="s">
        <v>48</v>
      </c>
    </row>
    <row r="10" spans="1:5">
      <c r="A10" s="29" t="s">
        <v>45</v>
      </c>
      <c r="B10" s="34" t="s">
        <v>44</v>
      </c>
      <c r="D10" s="37" t="s">
        <v>73</v>
      </c>
      <c r="E10" s="34" t="s">
        <v>75</v>
      </c>
    </row>
    <row r="11" spans="1:5">
      <c r="A11" s="29" t="s">
        <v>47</v>
      </c>
      <c r="B11" s="34" t="s">
        <v>46</v>
      </c>
      <c r="D11" s="37" t="s">
        <v>54</v>
      </c>
      <c r="E11" s="34" t="s">
        <v>55</v>
      </c>
    </row>
    <row r="12" spans="1:5">
      <c r="A12" s="37" t="s">
        <v>82</v>
      </c>
      <c r="B12" s="34" t="s">
        <v>86</v>
      </c>
      <c r="D12" s="37" t="s">
        <v>72</v>
      </c>
      <c r="E12" s="34" t="s">
        <v>75</v>
      </c>
    </row>
    <row r="13" spans="1:5">
      <c r="A13" s="29"/>
      <c r="B13" s="34"/>
      <c r="D13" s="37" t="s">
        <v>64</v>
      </c>
      <c r="E13" s="34" t="s">
        <v>63</v>
      </c>
    </row>
    <row r="14" spans="1:5">
      <c r="A14" s="29" t="s">
        <v>70</v>
      </c>
      <c r="B14" s="34" t="s">
        <v>69</v>
      </c>
      <c r="D14" s="37" t="s">
        <v>80</v>
      </c>
      <c r="E14" s="28" t="s">
        <v>89</v>
      </c>
    </row>
    <row r="15" spans="1:5">
      <c r="A15" s="37" t="s">
        <v>54</v>
      </c>
      <c r="B15" s="34" t="s">
        <v>55</v>
      </c>
      <c r="D15" s="29"/>
      <c r="E15" s="34"/>
    </row>
    <row r="16" spans="1:5">
      <c r="A16" s="29"/>
      <c r="B16" s="34"/>
      <c r="D16" s="29"/>
      <c r="E16" s="34"/>
    </row>
    <row r="17" spans="1:5">
      <c r="A17" s="37" t="s">
        <v>72</v>
      </c>
      <c r="B17" s="34" t="s">
        <v>75</v>
      </c>
      <c r="D17" s="29"/>
      <c r="E17" s="34"/>
    </row>
    <row r="18" spans="1:5">
      <c r="A18" s="37" t="s">
        <v>73</v>
      </c>
      <c r="B18" s="34" t="s">
        <v>75</v>
      </c>
      <c r="D18" s="29"/>
      <c r="E18" s="34"/>
    </row>
    <row r="19" spans="1:5">
      <c r="A19" s="29" t="s">
        <v>74</v>
      </c>
      <c r="B19" s="34">
        <v>3</v>
      </c>
      <c r="D19" s="29"/>
      <c r="E19" s="34"/>
    </row>
    <row r="20" spans="1:5">
      <c r="A20" s="37" t="s">
        <v>64</v>
      </c>
      <c r="B20" s="34" t="s">
        <v>63</v>
      </c>
      <c r="D20" s="29"/>
      <c r="E20" s="34"/>
    </row>
    <row r="21" spans="1:5">
      <c r="D21" t="s">
        <v>87</v>
      </c>
      <c r="E21" s="34"/>
    </row>
    <row r="22" spans="1:5">
      <c r="A22" s="29" t="s">
        <v>65</v>
      </c>
      <c r="B22" s="34">
        <v>3</v>
      </c>
      <c r="D22" s="29"/>
      <c r="E22" s="34"/>
    </row>
    <row r="23" spans="1:5">
      <c r="A23" s="29" t="s">
        <v>66</v>
      </c>
      <c r="B23" s="34" t="s">
        <v>71</v>
      </c>
      <c r="D23" s="29"/>
      <c r="E23" s="34"/>
    </row>
    <row r="24" spans="1:5">
      <c r="A24" s="29"/>
      <c r="B24" s="34"/>
      <c r="D24" s="29"/>
      <c r="E24" s="34"/>
    </row>
    <row r="25" spans="1:5">
      <c r="A25" s="37" t="s">
        <v>50</v>
      </c>
      <c r="B25" s="34" t="s">
        <v>48</v>
      </c>
      <c r="D25" s="29"/>
      <c r="E25" s="34"/>
    </row>
    <row r="26" spans="1:5">
      <c r="A26" s="29" t="s">
        <v>51</v>
      </c>
      <c r="B26" s="34" t="s">
        <v>49</v>
      </c>
      <c r="D26" s="29"/>
      <c r="E26" s="34"/>
    </row>
    <row r="27" spans="1:5">
      <c r="A27" s="37" t="s">
        <v>81</v>
      </c>
      <c r="B27" s="34" t="s">
        <v>83</v>
      </c>
      <c r="D27" s="29"/>
      <c r="E27" s="34"/>
    </row>
    <row r="28" spans="1:5">
      <c r="A28" s="29"/>
      <c r="B28" s="34"/>
      <c r="D28" s="29"/>
      <c r="E28" s="34"/>
    </row>
    <row r="29" spans="1:5">
      <c r="A29" s="29" t="s">
        <v>67</v>
      </c>
      <c r="B29" s="34" t="s">
        <v>68</v>
      </c>
      <c r="D29" s="29"/>
      <c r="E29" s="34"/>
    </row>
    <row r="30" spans="1:5" ht="28">
      <c r="A30" s="35" t="s">
        <v>52</v>
      </c>
      <c r="B30" s="36" t="s">
        <v>53</v>
      </c>
      <c r="D30" s="29"/>
      <c r="E30" s="34"/>
    </row>
    <row r="31" spans="1:5">
      <c r="A31" s="29"/>
      <c r="B31" s="34"/>
      <c r="D31" s="29"/>
      <c r="E31" s="34"/>
    </row>
    <row r="32" spans="1:5">
      <c r="A32" s="29" t="s">
        <v>36</v>
      </c>
      <c r="B32" s="34" t="s">
        <v>56</v>
      </c>
      <c r="D32" s="29"/>
      <c r="E32" s="34"/>
    </row>
    <row r="33" spans="1:5">
      <c r="A33" s="29" t="s">
        <v>57</v>
      </c>
      <c r="B33" s="34" t="s">
        <v>58</v>
      </c>
      <c r="D33" s="29"/>
      <c r="E33" s="34"/>
    </row>
    <row r="34" spans="1:5">
      <c r="A34" s="29" t="s">
        <v>59</v>
      </c>
      <c r="B34" s="34" t="s">
        <v>60</v>
      </c>
      <c r="D34" s="29"/>
      <c r="E34" s="34"/>
    </row>
    <row r="35" spans="1:5">
      <c r="A35" s="29" t="s">
        <v>61</v>
      </c>
      <c r="B35" s="34" t="s">
        <v>62</v>
      </c>
      <c r="D35" s="29"/>
      <c r="E35" s="34"/>
    </row>
    <row r="36" spans="1:5">
      <c r="A36" s="37" t="s">
        <v>80</v>
      </c>
      <c r="B36" s="27" t="s">
        <v>84</v>
      </c>
      <c r="D36" s="29"/>
      <c r="E36" s="34"/>
    </row>
  </sheetData>
  <phoneticPr fontId="1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Tran</dc:creator>
  <cp:lastModifiedBy>Chau Tran</cp:lastModifiedBy>
  <cp:lastPrinted>2020-12-11T09:39:35Z</cp:lastPrinted>
  <dcterms:created xsi:type="dcterms:W3CDTF">2020-12-09T07:29:37Z</dcterms:created>
  <dcterms:modified xsi:type="dcterms:W3CDTF">2020-12-11T23:31:03Z</dcterms:modified>
</cp:coreProperties>
</file>