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m\Desktop\Vandana\UoFT\Projects\Crowdfunding Analysis - Assignment 1\"/>
    </mc:Choice>
  </mc:AlternateContent>
  <xr:revisionPtr revIDLastSave="0" documentId="13_ncr:1_{3487E759-544C-4FB5-B4A4-4ED34D5EF46A}" xr6:coauthVersionLast="47" xr6:coauthVersionMax="47" xr10:uidLastSave="{00000000-0000-0000-0000-000000000000}"/>
  <bookViews>
    <workbookView xWindow="20370" yWindow="-120" windowWidth="29040" windowHeight="15840" tabRatio="79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</sheets>
  <definedNames>
    <definedName name="_xlnm._FilterDatabase" localSheetId="0" hidden="1">KickStarter!$A$1:$U$4115</definedName>
  </definedNames>
  <calcPr calcId="18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2" i="12" l="1"/>
  <c r="D11" i="12"/>
  <c r="D10" i="12"/>
  <c r="D9" i="12"/>
  <c r="D8" i="12"/>
  <c r="D7" i="12"/>
  <c r="D6" i="12"/>
  <c r="D5" i="12"/>
  <c r="D4" i="12"/>
  <c r="D3" i="12"/>
  <c r="C12" i="12"/>
  <c r="C11" i="12"/>
  <c r="C10" i="12"/>
  <c r="C9" i="12"/>
  <c r="C8" i="12"/>
  <c r="C7" i="12"/>
  <c r="C6" i="12"/>
  <c r="C5" i="12"/>
  <c r="C4" i="12"/>
  <c r="C3" i="12"/>
  <c r="B12" i="12"/>
  <c r="B11" i="12"/>
  <c r="B10" i="12"/>
  <c r="B9" i="12"/>
  <c r="B8" i="12"/>
  <c r="B7" i="12"/>
  <c r="B6" i="12"/>
  <c r="B5" i="12"/>
  <c r="B4" i="12"/>
  <c r="B3" i="12"/>
  <c r="D13" i="12"/>
  <c r="D2" i="12"/>
  <c r="C13" i="12"/>
  <c r="C2" i="12"/>
  <c r="B13" i="12"/>
  <c r="B2" i="12"/>
  <c r="E2" i="12" l="1"/>
  <c r="F2" i="12" s="1"/>
  <c r="E10" i="12"/>
  <c r="F10" i="12" s="1"/>
  <c r="E6" i="12"/>
  <c r="F6" i="12" s="1"/>
  <c r="E13" i="12"/>
  <c r="G13" i="12" s="1"/>
  <c r="E9" i="12"/>
  <c r="F9" i="12" s="1"/>
  <c r="E5" i="12"/>
  <c r="H5" i="12" s="1"/>
  <c r="E12" i="12"/>
  <c r="H12" i="12" s="1"/>
  <c r="E8" i="12"/>
  <c r="G8" i="12" s="1"/>
  <c r="E4" i="12"/>
  <c r="F4" i="12" s="1"/>
  <c r="E11" i="12"/>
  <c r="H11" i="12" s="1"/>
  <c r="E7" i="12"/>
  <c r="G7" i="12" s="1"/>
  <c r="E3" i="12"/>
  <c r="F3" i="12" s="1"/>
  <c r="H2" i="12" l="1"/>
  <c r="H10" i="12"/>
  <c r="H9" i="12"/>
  <c r="G9" i="12"/>
  <c r="H7" i="12"/>
  <c r="H6" i="12"/>
  <c r="F5" i="12"/>
  <c r="G4" i="12"/>
  <c r="H13" i="12"/>
  <c r="H8" i="12"/>
  <c r="G3" i="12"/>
  <c r="G5" i="12"/>
  <c r="H4" i="12"/>
  <c r="F12" i="12"/>
  <c r="G10" i="12"/>
  <c r="H3" i="12"/>
  <c r="F11" i="12"/>
  <c r="G6" i="12"/>
  <c r="F13" i="12"/>
  <c r="G12" i="12"/>
  <c r="F8" i="12"/>
  <c r="G2" i="12"/>
  <c r="G11" i="12"/>
  <c r="F7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<sst xmlns="http://schemas.openxmlformats.org/spreadsheetml/2006/main" count="32975" uniqueCount="8400">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</sst>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1291936779349444"/>
          <c:y val="3.19834508035776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8E-4D0E-81CD-6C1182E0D40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8E-4D0E-81CD-6C1182E0D40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8E-4D0E-81CD-6C1182E0D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866512"/>
        <c:axId val="517875368"/>
      </c:lineChart>
      <c:catAx>
        <c:axId val="51786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875368"/>
        <c:crosses val="autoZero"/>
        <c:auto val="1"/>
        <c:lblAlgn val="ctr"/>
        <c:lblOffset val="100"/>
        <c:noMultiLvlLbl val="0"/>
      </c:catAx>
      <c:valAx>
        <c:axId val="51787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86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18-41A9-A58B-AFF4AB3FFAD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18-41A9-A58B-AFF4AB3FFAD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18-41A9-A58B-AFF4AB3FF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725456"/>
        <c:axId val="548717256"/>
      </c:lineChart>
      <c:catAx>
        <c:axId val="54872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17256"/>
        <c:crosses val="autoZero"/>
        <c:auto val="1"/>
        <c:lblAlgn val="ctr"/>
        <c:lblOffset val="100"/>
        <c:noMultiLvlLbl val="0"/>
      </c:catAx>
      <c:valAx>
        <c:axId val="54871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2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3</xdr:row>
      <xdr:rowOff>14286</xdr:rowOff>
    </xdr:from>
    <xdr:to>
      <xdr:col>17</xdr:col>
      <xdr:colOff>600074</xdr:colOff>
      <xdr:row>22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6465B5-A9F1-588C-10C1-821413982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15</xdr:row>
      <xdr:rowOff>0</xdr:rowOff>
    </xdr:from>
    <xdr:to>
      <xdr:col>10</xdr:col>
      <xdr:colOff>238125</xdr:colOff>
      <xdr:row>34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9669B7-AB29-0F5B-8845-0AD91FE27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A" refreshedDate="44745.674035995369" createdVersion="8" refreshedVersion="8" minRefreshableVersion="3" recordCount="4115" xr:uid="{BEB64653-BD9D-48A1-A34E-0CA1BAA73D6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E3FD8-E715-43E4-9E52-D12B79216D89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5">
    <format dxfId="14">
      <pivotArea outline="0" collapsedLevelsAreSubtotals="1" fieldPosition="0"/>
    </format>
    <format dxfId="13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729A0F-B2BB-4F51-92EB-B9C6C3C2B026}" name="Table1" displayName="Table1" ref="A1:H13" totalsRowShown="0" headerRowDxfId="9" dataDxfId="8" dataCellStyle="Percent">
  <autoFilter ref="A1:H13" xr:uid="{6A729A0F-B2BB-4F51-92EB-B9C6C3C2B026}"/>
  <tableColumns count="8">
    <tableColumn id="1" xr3:uid="{B16735AD-E7ED-49B7-8C87-8B281D2F130A}" name="Goal" dataDxfId="7"/>
    <tableColumn id="2" xr3:uid="{0C9CF622-C64D-4EB2-AF8A-A71818FEC49B}" name="Number Successful" dataDxfId="6"/>
    <tableColumn id="3" xr3:uid="{04C41CA2-A803-455C-B5E2-4BC831A275A0}" name="Number Failed" dataDxfId="5"/>
    <tableColumn id="4" xr3:uid="{BAC20D16-8892-4D70-ABA4-506E14ABB3C4}" name="Number Canceled" dataDxfId="4"/>
    <tableColumn id="5" xr3:uid="{C6FB4112-6F59-4AC4-9A04-907843F836E3}" name="Total Projects" dataDxfId="3">
      <calculatedColumnFormula>SUM(B2:D2)</calculatedColumnFormula>
    </tableColumn>
    <tableColumn id="6" xr3:uid="{17D4EDBA-C056-4D32-B533-804C89E1A9A9}" name="Percentage Successful" dataDxfId="2" dataCellStyle="Percent">
      <calculatedColumnFormula>B2/E2</calculatedColumnFormula>
    </tableColumn>
    <tableColumn id="7" xr3:uid="{A45993C7-F08C-4E48-8194-B8D618A60E7B}" name="Percentage Failed" dataDxfId="1" dataCellStyle="Percent">
      <calculatedColumnFormula>C2/E2</calculatedColumnFormula>
    </tableColumn>
    <tableColumn id="8" xr3:uid="{64B39A9C-4173-44DC-808D-249522EDF843}" name="Percentage Canceled" dataDxfId="0" dataCellStyle="Percent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11" sqref="C11"/>
    </sheetView>
  </sheetViews>
  <sheetFormatPr defaultColWidth="8.85546875" defaultRowHeight="15" x14ac:dyDescent="0.25"/>
  <cols>
    <col min="1" max="1" width="7.5703125" bestFit="1" customWidth="1"/>
    <col min="2" max="2" width="40.42578125" style="3" bestFit="1" customWidth="1"/>
    <col min="3" max="3" width="42.42578125" style="3" bestFit="1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15.28515625" bestFit="1" customWidth="1"/>
    <col min="18" max="18" width="18.5703125" customWidth="1"/>
    <col min="19" max="19" width="28.42578125" style="12" bestFit="1" customWidth="1"/>
    <col min="20" max="20" width="27" bestFit="1" customWidth="1"/>
    <col min="21" max="21" width="16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1" t="s">
        <v>8365</v>
      </c>
      <c r="T1" s="11" t="s">
        <v>8366</v>
      </c>
      <c r="U1" s="1" t="s">
        <v>8379</v>
      </c>
    </row>
    <row r="2" spans="1:21" ht="4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5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5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5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5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5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5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5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5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5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5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5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5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5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5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5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5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5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5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5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5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5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5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5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5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5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5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5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5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5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5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5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5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5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5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5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5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5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5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5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0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5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5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5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5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5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5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5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5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5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5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5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5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5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5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5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5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5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5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5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5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60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5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5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5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5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0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5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5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5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5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5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5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5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5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5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5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5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5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5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5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5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5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5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5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5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5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5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5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5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5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5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5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5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5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5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5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5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5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5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5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5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5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0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5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5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5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5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0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5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5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5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5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5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5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5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5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5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5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5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5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5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5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5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5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5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5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5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5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5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5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5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5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5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5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5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5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5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5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5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5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5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5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5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5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5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5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5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5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5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5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5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5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5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5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5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5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5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5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5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5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5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5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5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5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5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5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5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5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5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5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5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5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5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5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5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5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5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5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5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5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5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5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5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5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5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5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5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5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5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60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60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5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5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5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5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5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5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5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5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5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5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5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5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5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18" priority="6" operator="equal">
      <formula>"failed"</formula>
    </cfRule>
    <cfRule type="cellIs" dxfId="17" priority="7" operator="equal">
      <formula>"canceled"</formula>
    </cfRule>
    <cfRule type="cellIs" dxfId="16" priority="8" operator="equal">
      <formula>"successful"</formula>
    </cfRule>
    <cfRule type="cellIs" dxfId="15" priority="9" operator="equal">
      <formula>"live"</formula>
    </cfRule>
  </conditionalFormatting>
  <conditionalFormatting sqref="O1:O1048576">
    <cfRule type="colorScale" priority="5">
      <colorScale>
        <cfvo type="min"/>
        <cfvo type="percentile" val="90"/>
        <color rgb="FFFF0000"/>
        <color theme="8"/>
      </colorScale>
    </cfRule>
  </conditionalFormatting>
  <conditionalFormatting sqref="P1">
    <cfRule type="colorScale" priority="4">
      <colorScale>
        <cfvo type="min"/>
        <cfvo type="percentile" val="90"/>
        <color rgb="FFFF0000"/>
        <color theme="8"/>
      </colorScale>
    </cfRule>
  </conditionalFormatting>
  <conditionalFormatting sqref="Q1:R1">
    <cfRule type="colorScale" priority="3">
      <colorScale>
        <cfvo type="min"/>
        <cfvo type="percentile" val="90"/>
        <color rgb="FFFF0000"/>
        <color theme="8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theme="8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06072-D9FF-42BC-A4A2-186D24691824}">
  <dimension ref="A1:E18"/>
  <sheetViews>
    <sheetView showGridLines="0" workbookViewId="0">
      <selection activeCell="E28" sqref="E28"/>
    </sheetView>
  </sheetViews>
  <sheetFormatPr defaultRowHeight="15" x14ac:dyDescent="0.25"/>
  <cols>
    <col min="1" max="1" width="18" bestFit="1" customWidth="1"/>
    <col min="2" max="2" width="18.5703125" style="13" bestFit="1" customWidth="1"/>
    <col min="3" max="3" width="8.140625" style="13" customWidth="1"/>
    <col min="4" max="4" width="10.85546875" style="13" customWidth="1"/>
    <col min="5" max="5" width="15.28515625" style="13" customWidth="1"/>
    <col min="6" max="7" width="11.28515625" bestFit="1" customWidth="1"/>
  </cols>
  <sheetData>
    <row r="1" spans="1:5" x14ac:dyDescent="0.25">
      <c r="A1" s="9" t="s">
        <v>8358</v>
      </c>
      <c r="B1" t="s">
        <v>8315</v>
      </c>
    </row>
    <row r="2" spans="1:5" x14ac:dyDescent="0.25">
      <c r="A2" s="9" t="s">
        <v>8379</v>
      </c>
      <c r="B2" t="s">
        <v>8360</v>
      </c>
    </row>
    <row r="4" spans="1:5" x14ac:dyDescent="0.25">
      <c r="A4" s="9" t="s">
        <v>8364</v>
      </c>
      <c r="B4" s="14" t="s">
        <v>8361</v>
      </c>
    </row>
    <row r="5" spans="1:5" x14ac:dyDescent="0.25">
      <c r="A5" s="9" t="s">
        <v>8363</v>
      </c>
      <c r="B5" s="13" t="s">
        <v>8218</v>
      </c>
      <c r="C5" s="13" t="s">
        <v>8220</v>
      </c>
      <c r="D5" s="13" t="s">
        <v>8219</v>
      </c>
      <c r="E5" s="13" t="s">
        <v>8362</v>
      </c>
    </row>
    <row r="6" spans="1:5" x14ac:dyDescent="0.25">
      <c r="A6" s="10" t="s">
        <v>8367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0" t="s">
        <v>8368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0" t="s">
        <v>8369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0" t="s">
        <v>8370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0" t="s">
        <v>8371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0" t="s">
        <v>8372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0" t="s">
        <v>8373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0" t="s">
        <v>8374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0" t="s">
        <v>8375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0" t="s">
        <v>8376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0" t="s">
        <v>8377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0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0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79477-9A03-4F56-A95C-393E2BF90A4B}">
  <dimension ref="A1:I27"/>
  <sheetViews>
    <sheetView showGridLines="0" workbookViewId="0">
      <selection activeCell="B3" sqref="B3"/>
    </sheetView>
  </sheetViews>
  <sheetFormatPr defaultRowHeight="15" x14ac:dyDescent="0.25"/>
  <cols>
    <col min="1" max="1" width="17.140625" style="1" customWidth="1"/>
    <col min="2" max="2" width="22.7109375" style="1" bestFit="1" customWidth="1"/>
    <col min="3" max="3" width="18.85546875" style="1" bestFit="1" customWidth="1"/>
    <col min="4" max="4" width="21.7109375" style="1" customWidth="1"/>
    <col min="5" max="5" width="18.85546875" style="1" customWidth="1"/>
    <col min="6" max="6" width="25.7109375" style="1" customWidth="1"/>
    <col min="7" max="7" width="22.28515625" style="1" customWidth="1"/>
    <col min="8" max="8" width="27.7109375" style="1" customWidth="1"/>
    <col min="9" max="9" width="9.140625" style="1"/>
  </cols>
  <sheetData>
    <row r="1" spans="1:9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9" x14ac:dyDescent="0.25">
      <c r="A2" s="16" t="s">
        <v>8388</v>
      </c>
      <c r="B2" s="16">
        <f>COUNTIFS(KickStarter!$D:$D,"&lt;1000", KickStarter!$F:$F,"Successful",KickStarter!$R:$R,"plays")</f>
        <v>141</v>
      </c>
      <c r="C2" s="16">
        <f>COUNTIFS(KickStarter!$D:$D,"&lt;1000", KickStarter!$F:$F,"Failed",KickStarter!$R:$R,"plays")</f>
        <v>45</v>
      </c>
      <c r="D2" s="16">
        <f>COUNTIFS(KickStarter!$D:$D,"&lt;1000", KickStarter!$F:$F,"Canceled",KickStarter!$R:$R,"plays")</f>
        <v>0</v>
      </c>
      <c r="E2" s="16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  <c r="I2" s="16"/>
    </row>
    <row r="3" spans="1:9" x14ac:dyDescent="0.25">
      <c r="A3" s="16" t="s">
        <v>8389</v>
      </c>
      <c r="B3" s="16">
        <f>COUNTIFS(KickStarter!$D:$D,"&gt;=1000", KickStarter!$D:$D,"&lt;5000",KickStarter!$F:$F,"Successful",KickStarter!$R:$R,"plays")</f>
        <v>388</v>
      </c>
      <c r="C3" s="16">
        <f>COUNTIFS(KickStarter!$D:$D,"&gt;=1000", KickStarter!$D:$D,"&lt;5000",KickStarter!$F:$F,"Failed",KickStarter!$R:$R,"plays")</f>
        <v>146</v>
      </c>
      <c r="D3" s="16">
        <f>COUNTIFS(KickStarter!$D:$D,"&gt;=1000", KickStarter!$D:$D,"&lt;5000",KickStarter!$F:$F,"Canceled",KickStarter!$R:$R,"plays")</f>
        <v>0</v>
      </c>
      <c r="E3" s="16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  <c r="I3" s="16"/>
    </row>
    <row r="4" spans="1:9" x14ac:dyDescent="0.25">
      <c r="A4" s="16" t="s">
        <v>8390</v>
      </c>
      <c r="B4" s="16">
        <f>COUNTIFS(KickStarter!$D:$D,"&gt;=5000", KickStarter!$D:$D,"&lt;10000",KickStarter!$F:$F,"Successful",KickStarter!$R:$R,"plays")</f>
        <v>93</v>
      </c>
      <c r="C4" s="16">
        <f>COUNTIFS(KickStarter!$D:$D,"&gt;=5000", KickStarter!$D:$D,"&lt;10000",KickStarter!$F:$F,"Failed",KickStarter!$R:$R,"plays")</f>
        <v>76</v>
      </c>
      <c r="D4" s="16">
        <f>COUNTIFS(KickStarter!$D:$D,"&gt;=5000", KickStarter!$D:$D,"&lt;10000",KickStarter!$F:$F,"Canceled",KickStarter!$R:$R,"plays")</f>
        <v>0</v>
      </c>
      <c r="E4" s="16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  <c r="I4" s="16"/>
    </row>
    <row r="5" spans="1:9" x14ac:dyDescent="0.25">
      <c r="A5" s="16" t="s">
        <v>8391</v>
      </c>
      <c r="B5" s="16">
        <f>COUNTIFS(KickStarter!$D:$D,"&gt;=10000", KickStarter!$D:$D,"&lt;15000",KickStarter!$F:$F,"Successful",KickStarter!$R:$R,"plays")</f>
        <v>39</v>
      </c>
      <c r="C5" s="16">
        <f>COUNTIFS(KickStarter!$D:$D,"&gt;=10000", KickStarter!$D:$D,"&lt;15000",KickStarter!$F:$F,"Failed",KickStarter!$R:$R,"plays")</f>
        <v>33</v>
      </c>
      <c r="D5" s="16">
        <f>COUNTIFS(KickStarter!$D:$D,"&gt;=10000", KickStarter!$D:$D,"&lt;15000",KickStarter!$F:$F,"Canceled",KickStarter!$R:$R,"plays")</f>
        <v>0</v>
      </c>
      <c r="E5" s="16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  <c r="I5" s="16"/>
    </row>
    <row r="6" spans="1:9" x14ac:dyDescent="0.25">
      <c r="A6" s="16" t="s">
        <v>8392</v>
      </c>
      <c r="B6" s="16">
        <f>COUNTIFS(KickStarter!$D:$D,"&gt;=15000", KickStarter!$D:$D,"&lt;20000",KickStarter!$F:$F,"Successful",KickStarter!$R:$R,"plays")</f>
        <v>12</v>
      </c>
      <c r="C6" s="16">
        <f>COUNTIFS(KickStarter!$D:$D,"&gt;=15000", KickStarter!$D:$D,"&lt;20000",KickStarter!$F:$F,"Failed",KickStarter!$R:$R,"plays")</f>
        <v>12</v>
      </c>
      <c r="D6" s="16">
        <f>COUNTIFS(KickStarter!$D:$D,"&gt;=15000", KickStarter!$D:$D,"&lt;20000",KickStarter!$F:$F,"Canceled",KickStarter!$R:$R,"plays")</f>
        <v>0</v>
      </c>
      <c r="E6" s="1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  <c r="I6" s="16"/>
    </row>
    <row r="7" spans="1:9" x14ac:dyDescent="0.25">
      <c r="A7" s="16" t="s">
        <v>8393</v>
      </c>
      <c r="B7" s="16">
        <f>COUNTIFS(KickStarter!$D:$D,"&gt;=20000", KickStarter!$D:$D,"&lt;25000",KickStarter!$F:$F,"Successful",KickStarter!$R:$R,"plays")</f>
        <v>9</v>
      </c>
      <c r="C7" s="16">
        <f>COUNTIFS(KickStarter!$D:$D,"&gt;=20000", KickStarter!$D:$D,"&lt;25000",KickStarter!$F:$F,"Failed",KickStarter!$R:$R,"plays")</f>
        <v>11</v>
      </c>
      <c r="D7" s="16">
        <f>COUNTIFS(KickStarter!$D:$D,"&gt;=20000", KickStarter!$D:$D,"&lt;25000",KickStarter!$F:$F,"Canceled",KickStarter!$R:$R,"plays")</f>
        <v>0</v>
      </c>
      <c r="E7" s="16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  <c r="I7" s="16"/>
    </row>
    <row r="8" spans="1:9" x14ac:dyDescent="0.25">
      <c r="A8" s="16" t="s">
        <v>8394</v>
      </c>
      <c r="B8" s="16">
        <f>COUNTIFS(KickStarter!$D:$D,"&gt;=25000", KickStarter!$D:$D,"&lt;30000",KickStarter!$F:$F,"Successful",KickStarter!$R:$R,"plays")</f>
        <v>1</v>
      </c>
      <c r="C8" s="16">
        <f>COUNTIFS(KickStarter!$D:$D,"&gt;=25000", KickStarter!$D:$D,"&lt;30000",KickStarter!$F:$F,"Failed",KickStarter!$R:$R,"plays")</f>
        <v>4</v>
      </c>
      <c r="D8" s="16">
        <f>COUNTIFS(KickStarter!$D:$D,"&gt;=25000", KickStarter!$D:$D,"&lt;30000",KickStarter!$F:$F,"Canceled",KickStarter!$R:$R,"plays")</f>
        <v>0</v>
      </c>
      <c r="E8" s="16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  <c r="I8" s="16"/>
    </row>
    <row r="9" spans="1:9" x14ac:dyDescent="0.25">
      <c r="A9" s="16" t="s">
        <v>8395</v>
      </c>
      <c r="B9" s="16">
        <f>COUNTIFS(KickStarter!$D:$D,"&gt;=30000", KickStarter!$D:$D,"&lt;35000",KickStarter!$F:$F,"Successful",KickStarter!$R:$R,"plays")</f>
        <v>3</v>
      </c>
      <c r="C9" s="16">
        <f>COUNTIFS(KickStarter!$D:$D,"&gt;=30000", KickStarter!$D:$D,"&lt;35000",KickStarter!$F:$F,"Failed",KickStarter!$R:$R,"plays")</f>
        <v>8</v>
      </c>
      <c r="D9" s="16">
        <f>COUNTIFS(KickStarter!$D:$D,"&gt;=30000", KickStarter!$D:$D,"&lt;35000",KickStarter!$F:$F,"Canceled",KickStarter!$R:$R,"plays")</f>
        <v>0</v>
      </c>
      <c r="E9" s="16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  <c r="I9" s="16"/>
    </row>
    <row r="10" spans="1:9" x14ac:dyDescent="0.25">
      <c r="A10" s="16" t="s">
        <v>8396</v>
      </c>
      <c r="B10" s="16">
        <f>COUNTIFS(KickStarter!$D:$D,"&gt;=35000", KickStarter!$D:$D,"&lt;40000",KickStarter!$F:$F,"Successful",KickStarter!$R:$R,"plays")</f>
        <v>4</v>
      </c>
      <c r="C10" s="16">
        <f>COUNTIFS(KickStarter!$D:$D,"&gt;=35000", KickStarter!$D:$D,"&lt;40000",KickStarter!$F:$F,"Failed",KickStarter!$R:$R,"plays")</f>
        <v>2</v>
      </c>
      <c r="D10" s="16">
        <f>COUNTIFS(KickStarter!$D:$D,"&gt;=35000", KickStarter!$D:$D,"&lt;40000",KickStarter!$F:$F,"Canceled",KickStarter!$R:$R,"plays")</f>
        <v>0</v>
      </c>
      <c r="E10" s="16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  <c r="I10" s="16"/>
    </row>
    <row r="11" spans="1:9" x14ac:dyDescent="0.25">
      <c r="A11" s="16" t="s">
        <v>8397</v>
      </c>
      <c r="B11" s="16">
        <f>COUNTIFS(KickStarter!$D:$D,"&gt;=40000", KickStarter!$D:$D,"&lt;45000",KickStarter!$F:$F,"Successful",KickStarter!$R:$R,"plays")</f>
        <v>2</v>
      </c>
      <c r="C11" s="16">
        <f>COUNTIFS(KickStarter!$D:$D,"&gt;=40000", KickStarter!$D:$D,"&lt;45000",KickStarter!$F:$F,"Failed",KickStarter!$R:$R,"plays")</f>
        <v>1</v>
      </c>
      <c r="D11" s="16">
        <f>COUNTIFS(KickStarter!$D:$D,"&gt;=40000", KickStarter!$D:$D,"&lt;45000",KickStarter!$F:$F,"Canceled",KickStarter!$R:$R,"plays")</f>
        <v>0</v>
      </c>
      <c r="E11" s="16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  <c r="I11" s="16"/>
    </row>
    <row r="12" spans="1:9" x14ac:dyDescent="0.25">
      <c r="A12" s="16" t="s">
        <v>8398</v>
      </c>
      <c r="B12" s="16">
        <f>COUNTIFS(KickStarter!$D:$D,"&gt;=45000", KickStarter!$D:$D,"&lt;50000",KickStarter!$F:$F,"Successful",KickStarter!$R:$R,"plays")</f>
        <v>0</v>
      </c>
      <c r="C12" s="16">
        <f>COUNTIFS(KickStarter!$D:$D,"&gt;=45000", KickStarter!$D:$D,"&lt;50000",KickStarter!$F:$F,"Failed",KickStarter!$R:$R,"plays")</f>
        <v>1</v>
      </c>
      <c r="D12" s="16">
        <f>COUNTIFS(KickStarter!$D:$D,"&gt;=45000", KickStarter!$D:$D,"&lt;50000",KickStarter!$F:$F,"Canceled",KickStarter!$R:$R,"plays")</f>
        <v>0</v>
      </c>
      <c r="E12" s="16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  <c r="I12" s="16"/>
    </row>
    <row r="13" spans="1:9" x14ac:dyDescent="0.25">
      <c r="A13" s="16" t="s">
        <v>8399</v>
      </c>
      <c r="B13" s="16">
        <f>COUNTIFS(KickStarter!$D:$D,"&gt;=50000",KickStarter!$F:$F,"Successful",KickStarter!$R:$R,"plays")</f>
        <v>2</v>
      </c>
      <c r="C13" s="16">
        <f>COUNTIFS(KickStarter!$D:$D,"&gt;=50000",KickStarter!$F:$F,"Failed",KickStarter!$R:$R,"plays")</f>
        <v>14</v>
      </c>
      <c r="D13" s="16">
        <f>COUNTIFS(KickStarter!$D:$D,"&gt;=50000",KickStarter!$F:$F,"Canceled",KickStarter!$R:$R,"plays")</f>
        <v>0</v>
      </c>
      <c r="E13" s="16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  <c r="I13" s="16"/>
    </row>
    <row r="14" spans="1:9" x14ac:dyDescent="0.25">
      <c r="A14" s="16"/>
      <c r="B14" s="16"/>
      <c r="C14" s="16"/>
      <c r="D14" s="16"/>
      <c r="E14" s="16"/>
      <c r="F14" s="16"/>
      <c r="G14" s="16"/>
      <c r="H14" s="16"/>
      <c r="I14" s="16"/>
    </row>
    <row r="15" spans="1:9" x14ac:dyDescent="0.25">
      <c r="A15" s="16"/>
      <c r="B15" s="16"/>
      <c r="C15" s="16"/>
      <c r="D15" s="16"/>
      <c r="E15" s="16"/>
      <c r="F15" s="16"/>
      <c r="G15" s="16"/>
      <c r="H15" s="16"/>
      <c r="I15" s="16"/>
    </row>
    <row r="16" spans="1:9" x14ac:dyDescent="0.25">
      <c r="A16" s="16"/>
      <c r="B16" s="16"/>
      <c r="C16" s="16"/>
      <c r="D16" s="16"/>
      <c r="E16" s="16"/>
      <c r="F16" s="16"/>
      <c r="G16" s="16"/>
      <c r="H16" s="16"/>
      <c r="I16" s="16"/>
    </row>
    <row r="17" spans="1:9" x14ac:dyDescent="0.25">
      <c r="A17" s="16"/>
      <c r="B17" s="16"/>
      <c r="C17" s="16"/>
      <c r="D17" s="16"/>
      <c r="E17" s="16"/>
      <c r="F17" s="16"/>
      <c r="G17" s="16"/>
      <c r="H17" s="16"/>
      <c r="I17" s="16"/>
    </row>
    <row r="18" spans="1:9" x14ac:dyDescent="0.25">
      <c r="A18" s="16"/>
      <c r="B18" s="16"/>
      <c r="C18" s="16"/>
      <c r="D18" s="16"/>
      <c r="E18" s="16"/>
      <c r="F18" s="16"/>
      <c r="G18" s="16"/>
      <c r="H18" s="16"/>
      <c r="I18" s="16"/>
    </row>
    <row r="19" spans="1:9" x14ac:dyDescent="0.25">
      <c r="A19" s="16"/>
      <c r="B19" s="16"/>
      <c r="C19" s="16"/>
      <c r="D19" s="16"/>
      <c r="E19" s="16"/>
      <c r="F19" s="16"/>
      <c r="G19" s="16"/>
      <c r="H19" s="16"/>
      <c r="I19" s="16"/>
    </row>
    <row r="20" spans="1:9" x14ac:dyDescent="0.25">
      <c r="A20" s="16"/>
      <c r="B20" s="16"/>
      <c r="C20" s="16"/>
      <c r="D20" s="16"/>
      <c r="E20" s="16"/>
      <c r="F20" s="16"/>
      <c r="G20" s="16"/>
      <c r="H20" s="16"/>
      <c r="I20" s="16"/>
    </row>
    <row r="21" spans="1:9" x14ac:dyDescent="0.25">
      <c r="A21" s="16"/>
      <c r="B21" s="16"/>
      <c r="C21" s="16"/>
      <c r="D21" s="16"/>
      <c r="E21" s="16"/>
      <c r="F21" s="16"/>
      <c r="G21" s="16"/>
      <c r="H21" s="16"/>
      <c r="I21" s="16"/>
    </row>
    <row r="22" spans="1:9" x14ac:dyDescent="0.25">
      <c r="A22" s="16"/>
      <c r="B22" s="16"/>
      <c r="C22" s="16"/>
      <c r="D22" s="16"/>
      <c r="E22" s="16"/>
      <c r="F22" s="16"/>
      <c r="G22" s="16"/>
      <c r="H22" s="16"/>
      <c r="I22" s="16"/>
    </row>
    <row r="23" spans="1:9" x14ac:dyDescent="0.25">
      <c r="A23" s="16"/>
      <c r="B23" s="16"/>
      <c r="C23" s="16"/>
      <c r="D23" s="16"/>
      <c r="E23" s="16"/>
      <c r="F23" s="16"/>
      <c r="G23" s="16"/>
      <c r="H23" s="16"/>
      <c r="I23" s="16"/>
    </row>
    <row r="24" spans="1:9" x14ac:dyDescent="0.25">
      <c r="A24" s="16"/>
      <c r="B24" s="16"/>
      <c r="C24" s="16"/>
      <c r="D24" s="16"/>
      <c r="E24" s="16"/>
      <c r="F24" s="16"/>
      <c r="G24" s="16"/>
      <c r="H24" s="16"/>
      <c r="I24" s="16"/>
    </row>
    <row r="25" spans="1:9" x14ac:dyDescent="0.25">
      <c r="A25" s="16"/>
      <c r="B25" s="16"/>
      <c r="C25" s="16"/>
      <c r="D25" s="16"/>
      <c r="E25" s="16"/>
      <c r="F25" s="16"/>
      <c r="G25" s="16"/>
      <c r="H25" s="16"/>
      <c r="I25" s="16"/>
    </row>
    <row r="26" spans="1:9" x14ac:dyDescent="0.25">
      <c r="A26" s="16"/>
      <c r="B26" s="16"/>
      <c r="C26" s="16"/>
      <c r="D26" s="16"/>
      <c r="E26" s="16"/>
      <c r="F26" s="16"/>
      <c r="G26" s="16"/>
      <c r="H26" s="16"/>
      <c r="I26" s="16"/>
    </row>
    <row r="27" spans="1:9" x14ac:dyDescent="0.25">
      <c r="A27" s="16"/>
      <c r="B27" s="16"/>
      <c r="C27" s="16"/>
      <c r="D27" s="16"/>
      <c r="E27" s="16"/>
      <c r="F27" s="16"/>
      <c r="G27" s="16"/>
      <c r="H27" s="16"/>
      <c r="I27" s="16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RANA</cp:lastModifiedBy>
  <dcterms:created xsi:type="dcterms:W3CDTF">2017-04-20T15:17:24Z</dcterms:created>
  <dcterms:modified xsi:type="dcterms:W3CDTF">2022-07-03T23:16:05Z</dcterms:modified>
</cp:coreProperties>
</file>