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041CC9A-8228-447E-9704-36A4B14A492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ebruari (3)" sheetId="38" r:id="rId1"/>
  </sheets>
  <externalReferences>
    <externalReference r:id="rId2"/>
  </externalReferences>
  <definedNames>
    <definedName name="_xlnm.Print_Area" localSheetId="0">'Februari (3)'!$A$1:$Y$113</definedName>
    <definedName name="_xlnm.Print_Titles" localSheetId="0">'Februari (3)'!$7:$9</definedName>
  </definedNames>
  <calcPr calcId="181029"/>
</workbook>
</file>

<file path=xl/calcChain.xml><?xml version="1.0" encoding="utf-8"?>
<calcChain xmlns="http://schemas.openxmlformats.org/spreadsheetml/2006/main">
  <c r="E156" i="38" l="1"/>
  <c r="A117" i="38"/>
  <c r="A118" i="38" s="1"/>
  <c r="A119" i="38" s="1"/>
  <c r="A120" i="38" s="1"/>
  <c r="A121" i="38" s="1"/>
  <c r="A122" i="38" s="1"/>
  <c r="A123" i="38" s="1"/>
  <c r="A124" i="38" s="1"/>
  <c r="A125" i="38" s="1"/>
  <c r="K116" i="38" s="1"/>
  <c r="K117" i="38" s="1"/>
  <c r="K118" i="38" s="1"/>
  <c r="K119" i="38" s="1"/>
  <c r="K120" i="38" s="1"/>
  <c r="K121" i="38" s="1"/>
  <c r="K122" i="38" s="1"/>
  <c r="K123" i="38" s="1"/>
  <c r="K124" i="38" s="1"/>
  <c r="K125" i="38" s="1"/>
  <c r="K126" i="38" s="1"/>
  <c r="P101" i="38"/>
  <c r="N101" i="38"/>
  <c r="N100" i="38" s="1"/>
  <c r="P100" i="38"/>
  <c r="O100" i="38"/>
  <c r="M100" i="38"/>
  <c r="E100" i="38"/>
  <c r="P99" i="38"/>
  <c r="P98" i="38" s="1"/>
  <c r="N99" i="38"/>
  <c r="O98" i="38"/>
  <c r="N98" i="38"/>
  <c r="M98" i="38"/>
  <c r="E98" i="38"/>
  <c r="P97" i="38"/>
  <c r="P96" i="38" s="1"/>
  <c r="N97" i="38"/>
  <c r="N96" i="38" s="1"/>
  <c r="N95" i="38" s="1"/>
  <c r="O96" i="38"/>
  <c r="M96" i="38"/>
  <c r="E96" i="38"/>
  <c r="O95" i="38"/>
  <c r="H95" i="38"/>
  <c r="P94" i="38"/>
  <c r="P93" i="38" s="1"/>
  <c r="N94" i="38"/>
  <c r="N93" i="38" s="1"/>
  <c r="O93" i="38"/>
  <c r="M93" i="38"/>
  <c r="E93" i="38"/>
  <c r="P92" i="38"/>
  <c r="N92" i="38"/>
  <c r="P91" i="38"/>
  <c r="N91" i="38"/>
  <c r="P90" i="38"/>
  <c r="N90" i="38"/>
  <c r="P89" i="38"/>
  <c r="P88" i="38" s="1"/>
  <c r="N89" i="38"/>
  <c r="O88" i="38"/>
  <c r="M88" i="38"/>
  <c r="E88" i="38"/>
  <c r="P87" i="38"/>
  <c r="N87" i="38"/>
  <c r="P86" i="38"/>
  <c r="P85" i="38" s="1"/>
  <c r="N86" i="38"/>
  <c r="N85" i="38" s="1"/>
  <c r="O85" i="38"/>
  <c r="M85" i="38"/>
  <c r="E85" i="38"/>
  <c r="P84" i="38"/>
  <c r="N84" i="38"/>
  <c r="P83" i="38"/>
  <c r="N83" i="38"/>
  <c r="P82" i="38"/>
  <c r="N82" i="38"/>
  <c r="P81" i="38"/>
  <c r="P80" i="38" s="1"/>
  <c r="N81" i="38"/>
  <c r="N80" i="38" s="1"/>
  <c r="O80" i="38"/>
  <c r="M80" i="38"/>
  <c r="E80" i="38"/>
  <c r="P79" i="38"/>
  <c r="N79" i="38"/>
  <c r="P78" i="38"/>
  <c r="N78" i="38"/>
  <c r="P77" i="38"/>
  <c r="N77" i="38"/>
  <c r="P76" i="38"/>
  <c r="N76" i="38"/>
  <c r="P75" i="38"/>
  <c r="P74" i="38" s="1"/>
  <c r="N75" i="38"/>
  <c r="O74" i="38"/>
  <c r="M74" i="38"/>
  <c r="E74" i="38"/>
  <c r="E73" i="38" s="1"/>
  <c r="H73" i="38"/>
  <c r="P72" i="38"/>
  <c r="N72" i="38"/>
  <c r="P71" i="38"/>
  <c r="N71" i="38"/>
  <c r="P70" i="38"/>
  <c r="P69" i="38" s="1"/>
  <c r="P68" i="38" s="1"/>
  <c r="N70" i="38"/>
  <c r="O69" i="38"/>
  <c r="N69" i="38"/>
  <c r="N68" i="38" s="1"/>
  <c r="M69" i="38"/>
  <c r="M68" i="38" s="1"/>
  <c r="E69" i="38"/>
  <c r="E68" i="38" s="1"/>
  <c r="O68" i="38"/>
  <c r="H68" i="38"/>
  <c r="P67" i="38"/>
  <c r="P66" i="38" s="1"/>
  <c r="N67" i="38"/>
  <c r="O66" i="38"/>
  <c r="N66" i="38"/>
  <c r="M66" i="38"/>
  <c r="E66" i="38"/>
  <c r="P65" i="38"/>
  <c r="P64" i="38" s="1"/>
  <c r="N65" i="38"/>
  <c r="N64" i="38" s="1"/>
  <c r="O64" i="38"/>
  <c r="M64" i="38"/>
  <c r="E64" i="38"/>
  <c r="P63" i="38"/>
  <c r="P62" i="38" s="1"/>
  <c r="P61" i="38" s="1"/>
  <c r="N63" i="38"/>
  <c r="N62" i="38" s="1"/>
  <c r="O62" i="38"/>
  <c r="M62" i="38"/>
  <c r="E62" i="38"/>
  <c r="H61" i="38"/>
  <c r="P60" i="38"/>
  <c r="P59" i="38" s="1"/>
  <c r="P58" i="38" s="1"/>
  <c r="N60" i="38"/>
  <c r="N59" i="38" s="1"/>
  <c r="N58" i="38" s="1"/>
  <c r="O59" i="38"/>
  <c r="M59" i="38"/>
  <c r="M58" i="38" s="1"/>
  <c r="E59" i="38"/>
  <c r="O58" i="38"/>
  <c r="H58" i="38"/>
  <c r="E58" i="38"/>
  <c r="P57" i="38"/>
  <c r="N57" i="38"/>
  <c r="P56" i="38"/>
  <c r="N56" i="38"/>
  <c r="P55" i="38"/>
  <c r="N55" i="38"/>
  <c r="O54" i="38"/>
  <c r="N54" i="38"/>
  <c r="M54" i="38"/>
  <c r="E54" i="38"/>
  <c r="P53" i="38"/>
  <c r="N53" i="38"/>
  <c r="P52" i="38"/>
  <c r="N52" i="38"/>
  <c r="P51" i="38"/>
  <c r="N51" i="38"/>
  <c r="P50" i="38"/>
  <c r="N50" i="38"/>
  <c r="O49" i="38"/>
  <c r="M49" i="38"/>
  <c r="E49" i="38"/>
  <c r="E48" i="38"/>
  <c r="N48" i="38" s="1"/>
  <c r="E47" i="38"/>
  <c r="N47" i="38" s="1"/>
  <c r="O46" i="38"/>
  <c r="M46" i="38"/>
  <c r="P45" i="38"/>
  <c r="P44" i="38"/>
  <c r="P43" i="38" s="1"/>
  <c r="N44" i="38"/>
  <c r="N43" i="38" s="1"/>
  <c r="O43" i="38"/>
  <c r="M43" i="38"/>
  <c r="E43" i="38"/>
  <c r="P42" i="38"/>
  <c r="N42" i="38"/>
  <c r="P41" i="38"/>
  <c r="N41" i="38"/>
  <c r="P40" i="38"/>
  <c r="N40" i="38"/>
  <c r="P39" i="38"/>
  <c r="N39" i="38"/>
  <c r="P38" i="38"/>
  <c r="N38" i="38"/>
  <c r="P37" i="38"/>
  <c r="N37" i="38"/>
  <c r="P36" i="38"/>
  <c r="N36" i="38"/>
  <c r="P35" i="38"/>
  <c r="N35" i="38"/>
  <c r="O34" i="38"/>
  <c r="M34" i="38"/>
  <c r="E34" i="38"/>
  <c r="P33" i="38"/>
  <c r="N33" i="38"/>
  <c r="P32" i="38"/>
  <c r="N32" i="38"/>
  <c r="P31" i="38"/>
  <c r="N31" i="38"/>
  <c r="P30" i="38"/>
  <c r="N30" i="38"/>
  <c r="N29" i="38" s="1"/>
  <c r="O29" i="38"/>
  <c r="M29" i="38"/>
  <c r="E29" i="38"/>
  <c r="E28" i="38"/>
  <c r="P28" i="38" s="1"/>
  <c r="D28" i="38"/>
  <c r="E27" i="38"/>
  <c r="P27" i="38" s="1"/>
  <c r="D27" i="38"/>
  <c r="E26" i="38"/>
  <c r="P26" i="38" s="1"/>
  <c r="D26" i="38"/>
  <c r="O25" i="38"/>
  <c r="M25" i="38"/>
  <c r="M24" i="38" s="1"/>
  <c r="H24" i="38"/>
  <c r="P23" i="38"/>
  <c r="N23" i="38"/>
  <c r="P22" i="38"/>
  <c r="N22" i="38"/>
  <c r="O21" i="38"/>
  <c r="M21" i="38"/>
  <c r="E21" i="38"/>
  <c r="P20" i="38"/>
  <c r="N20" i="38"/>
  <c r="P19" i="38"/>
  <c r="N19" i="38"/>
  <c r="P18" i="38"/>
  <c r="P17" i="38" s="1"/>
  <c r="N18" i="38"/>
  <c r="O17" i="38"/>
  <c r="M17" i="38"/>
  <c r="E17" i="38"/>
  <c r="E10" i="38" s="1"/>
  <c r="P16" i="38"/>
  <c r="N16" i="38"/>
  <c r="P15" i="38"/>
  <c r="N15" i="38"/>
  <c r="P14" i="38"/>
  <c r="N14" i="38"/>
  <c r="O13" i="38"/>
  <c r="N13" i="38"/>
  <c r="M13" i="38"/>
  <c r="E13" i="38"/>
  <c r="P12" i="38"/>
  <c r="P11" i="38" s="1"/>
  <c r="N12" i="38"/>
  <c r="N11" i="38" s="1"/>
  <c r="O11" i="38"/>
  <c r="M11" i="38"/>
  <c r="E11" i="38"/>
  <c r="H10" i="38"/>
  <c r="F10" i="38"/>
  <c r="P21" i="38" l="1"/>
  <c r="P10" i="38" s="1"/>
  <c r="J155" i="38" s="1"/>
  <c r="P29" i="38"/>
  <c r="G10" i="38"/>
  <c r="G102" i="38" s="1"/>
  <c r="P13" i="38"/>
  <c r="E95" i="38"/>
  <c r="P34" i="38"/>
  <c r="P47" i="38"/>
  <c r="P49" i="38"/>
  <c r="O61" i="38"/>
  <c r="P73" i="38"/>
  <c r="O24" i="38"/>
  <c r="N34" i="38"/>
  <c r="P48" i="38"/>
  <c r="E61" i="38"/>
  <c r="N61" i="38"/>
  <c r="N74" i="38"/>
  <c r="O73" i="38"/>
  <c r="N88" i="38"/>
  <c r="M95" i="38"/>
  <c r="P95" i="38"/>
  <c r="P46" i="38"/>
  <c r="N46" i="38"/>
  <c r="M10" i="38"/>
  <c r="O10" i="38"/>
  <c r="N17" i="38"/>
  <c r="N21" i="38"/>
  <c r="E46" i="38"/>
  <c r="P54" i="38"/>
  <c r="M61" i="38"/>
  <c r="M73" i="38"/>
  <c r="N49" i="38"/>
  <c r="H154" i="38"/>
  <c r="O102" i="38"/>
  <c r="P25" i="38"/>
  <c r="E154" i="38"/>
  <c r="F102" i="38"/>
  <c r="E155" i="38"/>
  <c r="N26" i="38"/>
  <c r="N27" i="38"/>
  <c r="N28" i="38"/>
  <c r="E25" i="38"/>
  <c r="E24" i="38" s="1"/>
  <c r="E102" i="38" s="1"/>
  <c r="M102" i="38" l="1"/>
  <c r="P24" i="38"/>
  <c r="P102" i="38" s="1"/>
  <c r="N10" i="38"/>
  <c r="N25" i="38"/>
  <c r="N24" i="38" s="1"/>
  <c r="N73" i="38"/>
  <c r="E157" i="38"/>
  <c r="N102" i="38" l="1"/>
</calcChain>
</file>

<file path=xl/sharedStrings.xml><?xml version="1.0" encoding="utf-8"?>
<sst xmlns="http://schemas.openxmlformats.org/spreadsheetml/2006/main" count="197" uniqueCount="175">
  <si>
    <t>NO</t>
  </si>
  <si>
    <t>I</t>
  </si>
  <si>
    <t>II</t>
  </si>
  <si>
    <t>III</t>
  </si>
  <si>
    <t>IV</t>
  </si>
  <si>
    <t>V</t>
  </si>
  <si>
    <t>JUMLAH</t>
  </si>
  <si>
    <t>VI</t>
  </si>
  <si>
    <t>Biaya Umum</t>
  </si>
  <si>
    <t>Perencanaan Pengembangan Kebijakan Komunikasi dan Informasi</t>
  </si>
  <si>
    <t>Fasilitasi Hari Pers Nasional</t>
  </si>
  <si>
    <t>Pengembangan Kemitraan Komunitas dan Pendayagunaan TIK</t>
  </si>
  <si>
    <t>VII</t>
  </si>
  <si>
    <t>Optimalisasi Data Center</t>
  </si>
  <si>
    <t>NAMA OPD</t>
  </si>
  <si>
    <t>BULAN</t>
  </si>
  <si>
    <t>JENIS PEKERJAAN</t>
  </si>
  <si>
    <t>REKANAN</t>
  </si>
  <si>
    <t>NO/TGL KONTRAK</t>
  </si>
  <si>
    <t>NILAI KONTRAK</t>
  </si>
  <si>
    <t>JANGKA WAKTU</t>
  </si>
  <si>
    <t>REALISASI KEUANGAN</t>
  </si>
  <si>
    <t>REALISASI FISIK</t>
  </si>
  <si>
    <t>SP2D</t>
  </si>
  <si>
    <t>BAST I (PHO)</t>
  </si>
  <si>
    <t>BAST II (FHO)</t>
  </si>
  <si>
    <t>PENETAPAN APBD 2018</t>
  </si>
  <si>
    <t>APBD PERUBAHAN 2018</t>
  </si>
  <si>
    <t>MULAI</t>
  </si>
  <si>
    <t>SELESAI</t>
  </si>
  <si>
    <t>JUMLAH (Rp)</t>
  </si>
  <si>
    <t>%</t>
  </si>
  <si>
    <t>No.</t>
  </si>
  <si>
    <t>Tgl.</t>
  </si>
  <si>
    <t>CARA PENGISIAN KOLOM :</t>
  </si>
  <si>
    <t>Isi dengan  No Urut</t>
  </si>
  <si>
    <t>Isi dengan Prosentase (%) realisasi keuangan</t>
  </si>
  <si>
    <t>Isi dengan nama pekerjaan sesuai kontrak</t>
  </si>
  <si>
    <t>Isi dengan Prosentase (%) realisasi fisik</t>
  </si>
  <si>
    <t>Isi dengan Nama pagu anggaran penetapan 2018</t>
  </si>
  <si>
    <t xml:space="preserve">Isi dengan Nomor kepada rekanan sesuai dengan SPM-LS yang telah dikeluarkan </t>
  </si>
  <si>
    <t>Isi dengan Nama pagu anggaran perubahan 2018</t>
  </si>
  <si>
    <t xml:space="preserve">Isi dengan Tanggal kepada rekanan sesuai dengan SPM-LS yang telah dikeluarkan </t>
  </si>
  <si>
    <t>Isi dengan Nama rekanan sesuai kontrak</t>
  </si>
  <si>
    <t>Isi dengan Jumlah rupiah yang telah dibayarkan kepada rekanan sesuai dengan SPM-LS yang telah dikeluarkan</t>
  </si>
  <si>
    <t>Isi dengan Nomor dan tanggal kontrak sesuai dengan kontrak</t>
  </si>
  <si>
    <t>Isi dengan Nomor Berita Acara Serah Terima I (PHO)</t>
  </si>
  <si>
    <t>Isi dengan Nilai kontrak sesuai dengan kontrak</t>
  </si>
  <si>
    <t>Isi dengan Tanggal Berita Acara Serah Terima I (PHO)</t>
  </si>
  <si>
    <t>Isi dengan Tanggal dimulainya pekerjaan lapangan sesuai dengan surat perintah mulai kerja (SPMK)</t>
  </si>
  <si>
    <t>Isi dengan Jumlah  Anggaran yang diterima rekanan pada Berita Acara Serah Terima I (PHO)</t>
  </si>
  <si>
    <t>Isi dengan Tanggal berakhirnya waktu pelaksanaan sesuai dengan surat perintah mulai kerja (SPMK)</t>
  </si>
  <si>
    <t>Isi dengan Nomor Berita Acara Serah Terima II (FHO -- setelah masa pemeliharaan selesai)</t>
  </si>
  <si>
    <t>Isi dengan Nilai kontrak yang sudah dicairkan</t>
  </si>
  <si>
    <t>Isi dengan Tanggal Berita Acara Serah Terima II (FHO -- setelah masa pemeliharaan selesai)</t>
  </si>
  <si>
    <t>Isi dengan Keterangan / informasi yang dapat mendukung. Contoh : ada/tidaknya adenddum atas kontrak, pemutusan kontrak, pekerjaan multiyears, pekerjaan lanjutan, pekerjaan yang menyebrang, pekerjaan terlambat, pekerjaan belum selesai, dll</t>
  </si>
  <si>
    <t>a</t>
  </si>
  <si>
    <t>b</t>
  </si>
  <si>
    <t>c</t>
  </si>
  <si>
    <t>SISA ANGGARAN</t>
  </si>
  <si>
    <t>Program Peningkatan Sarana dan Prasarana Aparatur</t>
  </si>
  <si>
    <t>Pembinaan dan Pengembangan Jaringan Komunikasi dan Informasi</t>
  </si>
  <si>
    <t>KET</t>
  </si>
  <si>
    <t>JML (Rp)</t>
  </si>
  <si>
    <t>KABUPATEN WONOSOBO</t>
  </si>
  <si>
    <t>NIP. 19631026 199103 1 004</t>
  </si>
  <si>
    <t>EKO SURYANTORO, S.Sos.,M.Si</t>
  </si>
  <si>
    <t>KEPALA DINAS KOMUNIKASI DAN INFORMATIKA</t>
  </si>
  <si>
    <t>Pembina Utama Muda</t>
  </si>
  <si>
    <t>BERTAMBAH BERKURANG</t>
  </si>
  <si>
    <t>Biaya umum</t>
  </si>
  <si>
    <t>Pembangunan Gedung kantor</t>
  </si>
  <si>
    <t>Gedung Baru</t>
  </si>
  <si>
    <t>Pengadaan Perlengkapan Gedung kantor</t>
  </si>
  <si>
    <t>Ampli Portable Radio Pesona FM</t>
  </si>
  <si>
    <t>Speaker Ruang Rapat</t>
  </si>
  <si>
    <t>Pengadaan Mebeleur</t>
  </si>
  <si>
    <t>Mebeleur Radio Pesona FM</t>
  </si>
  <si>
    <t>Mebeleur Dinas Kominfo</t>
  </si>
  <si>
    <t>Pengadan Komputer / Laptop, Printer</t>
  </si>
  <si>
    <t>Pengadaan PC dan Notebook</t>
  </si>
  <si>
    <t>Program Pengembangan Komunikasi, Informasi dan Media Massa</t>
  </si>
  <si>
    <t>Fasilitasi Operasional Lembaga Penyiaran Publik Lokal  Radio Pesona FM</t>
  </si>
  <si>
    <t>Honor operasional</t>
  </si>
  <si>
    <t>Biaya pemeliharaan perangkat broadcast</t>
  </si>
  <si>
    <t>Penyediaan media sosialisasi pembangunan dalam bentuk media luar ruang dan pertunjukan rakyat</t>
  </si>
  <si>
    <t>Cetak Baliho</t>
  </si>
  <si>
    <t>Cetak Spanduk</t>
  </si>
  <si>
    <t>Fasilitasi Peringatan Hari Pers
Nasional</t>
  </si>
  <si>
    <t>Penyediaan Buku Dokumentasi dan Publikasi Pembangunan</t>
  </si>
  <si>
    <t>Gelar Informasi Daerah</t>
  </si>
  <si>
    <t>Karnaval pembangunan</t>
  </si>
  <si>
    <t>Fasilitasi PPID</t>
  </si>
  <si>
    <t>Rakor PPID</t>
  </si>
  <si>
    <t>Jambore PPID</t>
  </si>
  <si>
    <t>Evaluasi PPID / KIP Award</t>
  </si>
  <si>
    <t>Program pengkajian dan penelitian bidang informasi dan komunikasi</t>
  </si>
  <si>
    <t>Program fasilitasi Peningkatan SDM bidang komunikasi dan informasi</t>
  </si>
  <si>
    <t>Peningkatan  Kapasitas
SDM Bidang Komunikasi</t>
  </si>
  <si>
    <t>Peningkatan kapasitas SDM
bidang komunikasi</t>
  </si>
  <si>
    <t>Pengembangan Kemitraan Komunitas dan pedayagunaan TIK</t>
  </si>
  <si>
    <t>Pengembangan Kapasitas
Bidang TIK</t>
  </si>
  <si>
    <t>Program kerjasama informasi dengan mas media</t>
  </si>
  <si>
    <t>Pengembangan Sistem
Informasi Terintegrasi</t>
  </si>
  <si>
    <t>Jasa Pengamanan Informasi</t>
  </si>
  <si>
    <t>Honorarium tenaga teknis</t>
  </si>
  <si>
    <t>Biaya sewa bandwith</t>
  </si>
  <si>
    <t>Biaya instalasi jaringan</t>
  </si>
  <si>
    <t>Pengembangan Sistem Informasi Analisis Media dan Pendapat Umum</t>
  </si>
  <si>
    <t>Sewa aplikasi dan sistem pengelolaan analisis media dan pendapat umum</t>
  </si>
  <si>
    <t>Peningkatan Sarana
Prasarana e-Government</t>
  </si>
  <si>
    <t>Pemasangan fiber optik kabupaten tahap I</t>
  </si>
  <si>
    <t>Implementasi e-Government</t>
  </si>
  <si>
    <t>Program pengembangan data/informasi/statistik daerah</t>
  </si>
  <si>
    <t>Penyusunan Statistik Pembangunan daerah (STADA)</t>
  </si>
  <si>
    <t>Penyusunan Statistik Pembangunan Daerah ( STADA )</t>
  </si>
  <si>
    <t>Penyusunan data/buku statistik sektoral</t>
  </si>
  <si>
    <t>Pembuatan Buku Statistik
Sektoral</t>
  </si>
  <si>
    <t>Penyusunan Buku Data Wonosobo</t>
  </si>
  <si>
    <t>Kerjasama Informasi dan Media</t>
  </si>
  <si>
    <t>Program Optimalisasi Pemanfaatan Teknologi Informasi</t>
  </si>
  <si>
    <t>Pembuatan Buku Data Wonosobo</t>
  </si>
  <si>
    <t>: FEBRUARI 2019</t>
  </si>
  <si>
    <t>TAHUN ANGGARAN 2019</t>
  </si>
  <si>
    <t>: DINAS KOMUNIKASI DAN INFORMATIKA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</si>
  <si>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</si>
  <si>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</si>
  <si>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</si>
  <si>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</si>
  <si>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</si>
  <si>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</si>
  <si>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</si>
  <si>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</si>
  <si>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</si>
  <si>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</si>
  <si>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</si>
  <si>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</si>
  <si>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</si>
  <si>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</si>
  <si>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</si>
  <si>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</si>
  <si>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</si>
  <si>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</si>
  <si>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REKAPITULASI PERKEMBANGAN OPERASIONAL BELANJA LANGSUNG</t>
  </si>
  <si>
    <t>Sekretariat</t>
  </si>
  <si>
    <t>Informatika</t>
  </si>
  <si>
    <t>IKP</t>
  </si>
  <si>
    <t>Pagu</t>
  </si>
  <si>
    <t>Realisasi</t>
  </si>
  <si>
    <t>Sisa</t>
  </si>
  <si>
    <t>Jumlah</t>
  </si>
  <si>
    <t>Sewa domain</t>
  </si>
  <si>
    <t>Pengembangan web dan radio streaming</t>
  </si>
  <si>
    <t>Pembuatan Perbup penetapan tarif iklan LPPL Radio Pesona FM dan perubahan Perbup Operasional LPPL</t>
  </si>
  <si>
    <t>Penyusunan dokumen Master Plan Smart City</t>
  </si>
  <si>
    <t>Pendampingan integrasi Sistem Informasi Generik</t>
  </si>
  <si>
    <t>Penyusunan dokumen arsitektur SPBE</t>
  </si>
  <si>
    <t>Langganan Bandwith</t>
  </si>
  <si>
    <t>Pembelian Server dan Storage</t>
  </si>
  <si>
    <t>Pembelian peralatan persandian</t>
  </si>
  <si>
    <t>Pemasangan dashboar executive</t>
  </si>
  <si>
    <t>Operasional penyusunan materi</t>
  </si>
  <si>
    <t>Pencetakan dan penerbitan buku</t>
  </si>
  <si>
    <t>Honor Operasional</t>
  </si>
  <si>
    <t>Cetak Majalah Asri</t>
  </si>
  <si>
    <t>Cetak buku saku profil</t>
  </si>
  <si>
    <t>Honor tenaga teknis</t>
  </si>
  <si>
    <t>Pertunjukan rakyat dan FK Metra</t>
  </si>
  <si>
    <t>Pembuatan Video profil daerah</t>
  </si>
  <si>
    <t xml:space="preserve">Gelar Informasi daerah </t>
  </si>
  <si>
    <t>Lomba website</t>
  </si>
  <si>
    <t>Belanja propaganda penerangan dan publikasi</t>
  </si>
  <si>
    <t>Jasa pihak ke tiga</t>
  </si>
  <si>
    <t>Biaya operasional</t>
  </si>
  <si>
    <t>Wonosobo, 13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</si>
</sst>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 applyAlignment="1">
      <alignment vertical="top"/>
    </xf>
    <xf numFmtId="0" fontId="3" fillId="0" borderId="10" xfId="0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0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0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center" wrapText="1"/>
    </xf>
    <xf numFmtId="164" fontId="1" fillId="0" borderId="10" xfId="2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4" fontId="1" fillId="0" borderId="17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0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0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" fontId="13" fillId="0" borderId="26" xfId="0" applyNumberFormat="1" applyFont="1" applyBorder="1" applyAlignment="1">
      <alignment horizontal="right" vertical="center" wrapText="1"/>
    </xf>
    <xf numFmtId="3" fontId="13" fillId="0" borderId="26" xfId="2" applyNumberFormat="1" applyFont="1" applyBorder="1" applyAlignment="1">
      <alignment horizontal="right" vertical="center" wrapText="1"/>
    </xf>
    <xf numFmtId="164" fontId="13" fillId="0" borderId="26" xfId="2" applyFont="1" applyBorder="1" applyAlignment="1">
      <alignment horizontal="right" vertical="center" wrapText="1"/>
    </xf>
    <xf numFmtId="0" fontId="14" fillId="0" borderId="25" xfId="0" applyFont="1" applyBorder="1" applyAlignment="1">
      <alignment horizontal="left" vertical="center" wrapText="1"/>
    </xf>
    <xf numFmtId="164" fontId="14" fillId="0" borderId="25" xfId="2" applyFont="1" applyBorder="1" applyAlignment="1">
      <alignment horizontal="left" vertical="center" wrapText="1"/>
    </xf>
    <xf numFmtId="3" fontId="13" fillId="0" borderId="16" xfId="2" applyNumberFormat="1" applyFont="1" applyBorder="1" applyAlignment="1">
      <alignment horizontal="right" vertical="center" wrapText="1"/>
    </xf>
    <xf numFmtId="3" fontId="14" fillId="0" borderId="26" xfId="2" applyNumberFormat="1" applyFont="1" applyBorder="1" applyAlignment="1">
      <alignment horizontal="right" vertical="center" wrapText="1"/>
    </xf>
    <xf numFmtId="3" fontId="15" fillId="0" borderId="26" xfId="0" applyNumberFormat="1" applyFont="1" applyBorder="1" applyAlignment="1">
      <alignment horizontal="right" vertical="center" wrapText="1"/>
    </xf>
    <xf numFmtId="3" fontId="15" fillId="0" borderId="26" xfId="2" applyNumberFormat="1" applyFont="1" applyBorder="1" applyAlignment="1">
      <alignment horizontal="right" vertical="center" wrapText="1"/>
    </xf>
    <xf numFmtId="9" fontId="15" fillId="0" borderId="26" xfId="0" applyNumberFormat="1" applyFont="1" applyBorder="1" applyAlignment="1">
      <alignment horizontal="center" vertical="center" wrapText="1"/>
    </xf>
    <xf numFmtId="9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wrapText="1"/>
    </xf>
    <xf numFmtId="164" fontId="14" fillId="0" borderId="26" xfId="2" applyFont="1" applyBorder="1" applyAlignment="1">
      <alignment horizontal="right" vertical="center" wrapText="1"/>
    </xf>
    <xf numFmtId="0" fontId="14" fillId="0" borderId="27" xfId="0" applyFont="1" applyBorder="1" applyAlignment="1">
      <alignment horizontal="left" vertical="center" wrapText="1"/>
    </xf>
    <xf numFmtId="3" fontId="14" fillId="0" borderId="24" xfId="2" applyNumberFormat="1" applyFont="1" applyBorder="1" applyAlignment="1">
      <alignment horizontal="right" vertical="center" wrapText="1"/>
    </xf>
    <xf numFmtId="164" fontId="1" fillId="0" borderId="0" xfId="2" applyFont="1" applyAlignment="1">
      <alignment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10" fontId="3" fillId="0" borderId="0" xfId="0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164" fontId="14" fillId="0" borderId="24" xfId="2" applyFont="1" applyBorder="1" applyAlignment="1">
      <alignment horizontal="right" vertical="center" wrapText="1"/>
    </xf>
    <xf numFmtId="164" fontId="4" fillId="0" borderId="21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164" fontId="4" fillId="0" borderId="25" xfId="0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7" fillId="2" borderId="1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14" fillId="0" borderId="10" xfId="2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164" fontId="5" fillId="0" borderId="19" xfId="0" applyNumberFormat="1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/>
    </xf>
    <xf numFmtId="49" fontId="5" fillId="2" borderId="15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</cellXfs>
  <cellStyles count="3">
    <cellStyle name="Comma [0]" xfId="2" builtinId="6"/>
    <cellStyle name="Comma 4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POBL\Februari\POBL%20IKP%20Feb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A13" t="str">
            <v>Honor Operasional</v>
          </cell>
          <cell r="B13">
            <v>84450000</v>
          </cell>
        </row>
        <row r="16">
          <cell r="A16" t="str">
            <v>Fasilitasi KIM</v>
          </cell>
          <cell r="B16">
            <v>9150000</v>
          </cell>
        </row>
        <row r="22">
          <cell r="A22" t="str">
            <v>Fasilitasi FK Metra</v>
          </cell>
          <cell r="B22">
            <v>46400000</v>
          </cell>
        </row>
        <row r="71">
          <cell r="B71">
            <v>9561000</v>
          </cell>
        </row>
        <row r="72">
          <cell r="B72">
            <v>50439000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7"/>
  <sheetViews>
    <sheetView tabSelected="1" zoomScale="80" zoomScaleNormal="80" workbookViewId="0">
      <pane ySplit="8" topLeftCell="A9" activePane="bottomLeft" state="frozen"/>
      <selection activeCell="F1" sqref="F1"/>
      <selection pane="bottomLeft" activeCell="B10" sqref="B10:D10"/>
    </sheetView>
  </sheetViews>
  <sheetFormatPr defaultColWidth="9.125" defaultRowHeight="12.75" x14ac:dyDescent="0.25"/>
  <cols>
    <col min="1" max="1" width="4.125" style="31" customWidth="1"/>
    <col min="2" max="2" width="3.875" style="10" customWidth="1"/>
    <col min="3" max="3" width="3.875" style="25" customWidth="1"/>
    <col min="4" max="4" width="15.75" style="13" customWidth="1"/>
    <col min="5" max="5" width="15.375" style="17" customWidth="1"/>
    <col min="6" max="6" width="14.875" style="13" hidden="1" customWidth="1"/>
    <col min="7" max="7" width="14.625" style="13" hidden="1" customWidth="1"/>
    <col min="8" max="8" width="22.75" style="49" customWidth="1"/>
    <col min="9" max="9" width="19.625" style="13" customWidth="1"/>
    <col min="10" max="10" width="20.875" style="17" customWidth="1"/>
    <col min="11" max="12" width="6.75" style="25" customWidth="1"/>
    <col min="13" max="13" width="15" style="17" customWidth="1"/>
    <col min="14" max="14" width="9.75" style="42" customWidth="1"/>
    <col min="15" max="15" width="10.625" style="43" customWidth="1"/>
    <col min="16" max="16" width="15" style="43" customWidth="1"/>
    <col min="17" max="17" width="10.875" style="11" customWidth="1"/>
    <col min="18" max="18" width="7" style="25" customWidth="1"/>
    <col min="19" max="19" width="13.125" style="25" customWidth="1"/>
    <col min="20" max="20" width="4.625" style="25" customWidth="1"/>
    <col min="21" max="21" width="4.25" style="25" customWidth="1"/>
    <col min="22" max="22" width="5.625" style="25" customWidth="1"/>
    <col min="23" max="23" width="3.875" style="25" customWidth="1"/>
    <col min="24" max="24" width="4.75" style="25" customWidth="1"/>
    <col min="25" max="25" width="4.25" style="25" customWidth="1"/>
    <col min="26" max="16384" width="9.125" style="13"/>
  </cols>
  <sheetData>
    <row r="1" spans="1:25" x14ac:dyDescent="0.25">
      <c r="A1" s="126" t="s">
        <v>143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</row>
    <row r="2" spans="1:25" x14ac:dyDescent="0.25">
      <c r="A2" s="126" t="s">
        <v>123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</row>
    <row r="4" spans="1:25" x14ac:dyDescent="0.25">
      <c r="A4" s="127" t="s">
        <v>14</v>
      </c>
      <c r="B4" s="127"/>
      <c r="C4" s="127"/>
      <c r="D4" s="17" t="s">
        <v>124</v>
      </c>
    </row>
    <row r="5" spans="1:25" x14ac:dyDescent="0.25">
      <c r="A5" s="127" t="s">
        <v>15</v>
      </c>
      <c r="B5" s="127"/>
      <c r="C5" s="127"/>
      <c r="D5" s="17" t="s">
        <v>122</v>
      </c>
    </row>
    <row r="7" spans="1:25" s="11" customFormat="1" ht="24" customHeight="1" x14ac:dyDescent="0.25">
      <c r="A7" s="142" t="s">
        <v>0</v>
      </c>
      <c r="B7" s="143" t="s">
        <v>16</v>
      </c>
      <c r="C7" s="144"/>
      <c r="D7" s="144"/>
      <c r="E7" s="147" t="s">
        <v>26</v>
      </c>
      <c r="F7" s="98"/>
      <c r="G7" s="99"/>
      <c r="H7" s="149" t="s">
        <v>17</v>
      </c>
      <c r="I7" s="136" t="s">
        <v>18</v>
      </c>
      <c r="J7" s="150" t="s">
        <v>19</v>
      </c>
      <c r="K7" s="136" t="s">
        <v>20</v>
      </c>
      <c r="L7" s="136"/>
      <c r="M7" s="139" t="s">
        <v>21</v>
      </c>
      <c r="N7" s="136"/>
      <c r="O7" s="102" t="s">
        <v>22</v>
      </c>
      <c r="P7" s="140" t="s">
        <v>59</v>
      </c>
      <c r="Q7" s="136" t="s">
        <v>23</v>
      </c>
      <c r="R7" s="136"/>
      <c r="S7" s="136"/>
      <c r="T7" s="136" t="s">
        <v>24</v>
      </c>
      <c r="U7" s="136"/>
      <c r="V7" s="136"/>
      <c r="W7" s="136" t="s">
        <v>25</v>
      </c>
      <c r="X7" s="136"/>
      <c r="Y7" s="136" t="s">
        <v>62</v>
      </c>
    </row>
    <row r="8" spans="1:25" s="11" customFormat="1" ht="36" customHeight="1" x14ac:dyDescent="0.25">
      <c r="A8" s="142"/>
      <c r="B8" s="145"/>
      <c r="C8" s="146"/>
      <c r="D8" s="146"/>
      <c r="E8" s="148"/>
      <c r="F8" s="100" t="s">
        <v>27</v>
      </c>
      <c r="G8" s="100" t="s">
        <v>69</v>
      </c>
      <c r="H8" s="149"/>
      <c r="I8" s="136"/>
      <c r="J8" s="150"/>
      <c r="K8" s="101" t="s">
        <v>28</v>
      </c>
      <c r="L8" s="101" t="s">
        <v>29</v>
      </c>
      <c r="M8" s="103" t="s">
        <v>30</v>
      </c>
      <c r="N8" s="104" t="s">
        <v>31</v>
      </c>
      <c r="O8" s="105" t="s">
        <v>31</v>
      </c>
      <c r="P8" s="141"/>
      <c r="Q8" s="101" t="s">
        <v>32</v>
      </c>
      <c r="R8" s="101" t="s">
        <v>33</v>
      </c>
      <c r="S8" s="101" t="s">
        <v>30</v>
      </c>
      <c r="T8" s="101" t="s">
        <v>32</v>
      </c>
      <c r="U8" s="101" t="s">
        <v>33</v>
      </c>
      <c r="V8" s="101" t="s">
        <v>63</v>
      </c>
      <c r="W8" s="101" t="s">
        <v>32</v>
      </c>
      <c r="X8" s="101" t="s">
        <v>33</v>
      </c>
      <c r="Y8" s="136"/>
    </row>
    <row r="9" spans="1:25" s="12" customFormat="1" x14ac:dyDescent="0.25">
      <c r="A9" s="106">
        <v>1</v>
      </c>
      <c r="B9" s="137">
        <v>2</v>
      </c>
      <c r="C9" s="138"/>
      <c r="D9" s="138"/>
      <c r="E9" s="106">
        <v>3</v>
      </c>
      <c r="F9" s="106">
        <v>4</v>
      </c>
      <c r="G9" s="106"/>
      <c r="H9" s="107" t="s">
        <v>125</v>
      </c>
      <c r="I9" s="106" t="s">
        <v>126</v>
      </c>
      <c r="J9" s="106" t="s">
        <v>127</v>
      </c>
      <c r="K9" s="106" t="s">
        <v>128</v>
      </c>
      <c r="L9" s="106" t="s">
        <v>129</v>
      </c>
      <c r="M9" s="108" t="s">
        <v>130</v>
      </c>
      <c r="N9" s="106" t="s">
        <v>131</v>
      </c>
      <c r="O9" s="106" t="s">
        <v>132</v>
      </c>
      <c r="P9" s="106" t="s">
        <v>133</v>
      </c>
      <c r="Q9" s="109" t="s">
        <v>134</v>
      </c>
      <c r="R9" s="106" t="s">
        <v>135</v>
      </c>
      <c r="S9" s="106" t="s">
        <v>136</v>
      </c>
      <c r="T9" s="106" t="s">
        <v>137</v>
      </c>
      <c r="U9" s="106" t="s">
        <v>138</v>
      </c>
      <c r="V9" s="106" t="s">
        <v>139</v>
      </c>
      <c r="W9" s="106" t="s">
        <v>140</v>
      </c>
      <c r="X9" s="106" t="s">
        <v>141</v>
      </c>
      <c r="Y9" s="106" t="s">
        <v>142</v>
      </c>
    </row>
    <row r="10" spans="1:25" s="31" customFormat="1" ht="43.5" customHeight="1" x14ac:dyDescent="0.25">
      <c r="A10" s="50" t="s">
        <v>1</v>
      </c>
      <c r="B10" s="128" t="s">
        <v>60</v>
      </c>
      <c r="C10" s="129"/>
      <c r="D10" s="129"/>
      <c r="E10" s="51">
        <f>E11+E13+E17+E21</f>
        <v>3651000000</v>
      </c>
      <c r="F10" s="51" t="e">
        <f>#REF!+#REF!+#REF!+#REF!+#REF!</f>
        <v>#REF!</v>
      </c>
      <c r="G10" s="52" t="e">
        <f>F10-E10</f>
        <v>#REF!</v>
      </c>
      <c r="H10" s="120" t="str">
        <f>"PENYERAPAN ANGGARAN TOTAL "&amp;A10</f>
        <v>PENYERAPAN ANGGARAN TOTAL I</v>
      </c>
      <c r="I10" s="121"/>
      <c r="J10" s="121"/>
      <c r="K10" s="121"/>
      <c r="L10" s="122"/>
      <c r="M10" s="51">
        <f>M11+M13+M17+M21</f>
        <v>0</v>
      </c>
      <c r="N10" s="53">
        <f>AVERAGE(N11,N13,N17,N21)</f>
        <v>0</v>
      </c>
      <c r="O10" s="53">
        <f>AVERAGE(O11,O13,O17,O21)</f>
        <v>0.375</v>
      </c>
      <c r="P10" s="51">
        <f>P11+P13+P17+P21</f>
        <v>3651000000</v>
      </c>
      <c r="Q10" s="54"/>
      <c r="R10" s="50"/>
      <c r="S10" s="50"/>
      <c r="T10" s="50"/>
      <c r="U10" s="50"/>
      <c r="V10" s="50"/>
      <c r="W10" s="50"/>
      <c r="X10" s="50"/>
      <c r="Y10" s="50"/>
    </row>
    <row r="11" spans="1:25" s="59" customFormat="1" ht="30" customHeight="1" x14ac:dyDescent="0.25">
      <c r="A11" s="55"/>
      <c r="B11" s="32">
        <v>1</v>
      </c>
      <c r="C11" s="130" t="s">
        <v>71</v>
      </c>
      <c r="D11" s="131"/>
      <c r="E11" s="56">
        <f>E12</f>
        <v>3500000000</v>
      </c>
      <c r="F11" s="56"/>
      <c r="G11" s="56"/>
      <c r="H11" s="20"/>
      <c r="I11" s="56"/>
      <c r="J11" s="56"/>
      <c r="K11" s="56"/>
      <c r="L11" s="21"/>
      <c r="M11" s="56">
        <f>M12</f>
        <v>0</v>
      </c>
      <c r="N11" s="57">
        <f>N12</f>
        <v>0</v>
      </c>
      <c r="O11" s="57">
        <f>O12</f>
        <v>0.1</v>
      </c>
      <c r="P11" s="56">
        <f>P12</f>
        <v>3500000000</v>
      </c>
      <c r="Q11" s="58"/>
      <c r="R11" s="55"/>
      <c r="S11" s="55"/>
      <c r="T11" s="55"/>
      <c r="U11" s="55"/>
      <c r="V11" s="55"/>
      <c r="W11" s="55"/>
      <c r="X11" s="55"/>
      <c r="Y11" s="55"/>
    </row>
    <row r="12" spans="1:25" s="25" customFormat="1" ht="20.100000000000001" customHeight="1" x14ac:dyDescent="0.25">
      <c r="A12" s="5"/>
      <c r="B12" s="91"/>
      <c r="C12" s="33"/>
      <c r="D12" s="33" t="s">
        <v>72</v>
      </c>
      <c r="E12" s="26">
        <v>3500000000</v>
      </c>
      <c r="F12" s="26"/>
      <c r="G12" s="26"/>
      <c r="H12" s="20"/>
      <c r="I12" s="56"/>
      <c r="J12" s="56"/>
      <c r="K12" s="56"/>
      <c r="L12" s="21"/>
      <c r="M12" s="34">
        <v>0</v>
      </c>
      <c r="N12" s="3">
        <f>M12/E12</f>
        <v>0</v>
      </c>
      <c r="O12" s="3">
        <v>0.1</v>
      </c>
      <c r="P12" s="26">
        <f>E12-M12</f>
        <v>3500000000</v>
      </c>
      <c r="Q12" s="4"/>
      <c r="R12" s="5"/>
      <c r="S12" s="5"/>
      <c r="T12" s="5"/>
      <c r="U12" s="5"/>
      <c r="V12" s="5"/>
      <c r="W12" s="5"/>
      <c r="X12" s="5"/>
      <c r="Y12" s="5"/>
    </row>
    <row r="13" spans="1:25" s="25" customFormat="1" ht="41.25" customHeight="1" x14ac:dyDescent="0.25">
      <c r="A13" s="5"/>
      <c r="B13" s="91">
        <v>2</v>
      </c>
      <c r="C13" s="118" t="s">
        <v>73</v>
      </c>
      <c r="D13" s="119"/>
      <c r="E13" s="26">
        <f>SUM(E14:E16)</f>
        <v>29000000</v>
      </c>
      <c r="F13" s="26"/>
      <c r="G13" s="26"/>
      <c r="H13" s="20"/>
      <c r="I13" s="56"/>
      <c r="J13" s="56"/>
      <c r="K13" s="56"/>
      <c r="L13" s="21"/>
      <c r="M13" s="26">
        <f>SUM(M14:M16)</f>
        <v>0</v>
      </c>
      <c r="N13" s="3">
        <f>AVERAGE(N14:N16)</f>
        <v>0</v>
      </c>
      <c r="O13" s="3">
        <f>AVERAGE(O14:O15)</f>
        <v>1</v>
      </c>
      <c r="P13" s="26">
        <f>SUM(P14:P16)</f>
        <v>29000000</v>
      </c>
      <c r="Q13" s="4"/>
      <c r="R13" s="5"/>
      <c r="S13" s="5"/>
      <c r="T13" s="5"/>
      <c r="U13" s="5"/>
      <c r="V13" s="5"/>
      <c r="W13" s="5"/>
      <c r="X13" s="5"/>
      <c r="Y13" s="5"/>
    </row>
    <row r="14" spans="1:25" s="25" customFormat="1" ht="30" customHeight="1" x14ac:dyDescent="0.25">
      <c r="A14" s="5"/>
      <c r="B14" s="91"/>
      <c r="C14" s="33" t="s">
        <v>56</v>
      </c>
      <c r="D14" s="33" t="s">
        <v>74</v>
      </c>
      <c r="E14" s="26">
        <v>4950000</v>
      </c>
      <c r="F14" s="26"/>
      <c r="G14" s="26"/>
      <c r="H14" s="20"/>
      <c r="I14" s="56"/>
      <c r="J14" s="56"/>
      <c r="K14" s="56"/>
      <c r="L14" s="21"/>
      <c r="M14" s="34">
        <v>0</v>
      </c>
      <c r="N14" s="3">
        <f t="shared" ref="N14:N23" si="0">M14/E14</f>
        <v>0</v>
      </c>
      <c r="O14" s="3">
        <v>1</v>
      </c>
      <c r="P14" s="26">
        <f>E14-M14</f>
        <v>4950000</v>
      </c>
      <c r="Q14" s="4"/>
      <c r="R14" s="5"/>
      <c r="S14" s="5"/>
      <c r="T14" s="5"/>
      <c r="U14" s="5"/>
      <c r="V14" s="5"/>
      <c r="W14" s="5"/>
      <c r="X14" s="5"/>
      <c r="Y14" s="5"/>
    </row>
    <row r="15" spans="1:25" s="25" customFormat="1" ht="30" customHeight="1" x14ac:dyDescent="0.25">
      <c r="A15" s="5"/>
      <c r="B15" s="91"/>
      <c r="C15" s="33" t="s">
        <v>57</v>
      </c>
      <c r="D15" s="33" t="s">
        <v>75</v>
      </c>
      <c r="E15" s="26">
        <v>23700000</v>
      </c>
      <c r="F15" s="26"/>
      <c r="G15" s="26"/>
      <c r="H15" s="20"/>
      <c r="I15" s="56"/>
      <c r="J15" s="56"/>
      <c r="K15" s="56"/>
      <c r="L15" s="21"/>
      <c r="M15" s="34">
        <v>0</v>
      </c>
      <c r="N15" s="3">
        <f t="shared" si="0"/>
        <v>0</v>
      </c>
      <c r="O15" s="3">
        <v>1</v>
      </c>
      <c r="P15" s="26">
        <f>E15-M15</f>
        <v>23700000</v>
      </c>
      <c r="Q15" s="4"/>
      <c r="R15" s="5"/>
      <c r="S15" s="5"/>
      <c r="T15" s="5"/>
      <c r="U15" s="5"/>
      <c r="V15" s="5"/>
      <c r="W15" s="5"/>
      <c r="X15" s="5"/>
      <c r="Y15" s="5"/>
    </row>
    <row r="16" spans="1:25" s="25" customFormat="1" ht="20.100000000000001" customHeight="1" x14ac:dyDescent="0.25">
      <c r="A16" s="5"/>
      <c r="B16" s="91"/>
      <c r="C16" s="33" t="s">
        <v>58</v>
      </c>
      <c r="D16" s="33" t="s">
        <v>70</v>
      </c>
      <c r="E16" s="26">
        <v>350000</v>
      </c>
      <c r="F16" s="26"/>
      <c r="G16" s="26"/>
      <c r="H16" s="20"/>
      <c r="I16" s="56"/>
      <c r="J16" s="56"/>
      <c r="K16" s="56"/>
      <c r="L16" s="21"/>
      <c r="M16" s="34">
        <v>0</v>
      </c>
      <c r="N16" s="3">
        <f t="shared" si="0"/>
        <v>0</v>
      </c>
      <c r="O16" s="3"/>
      <c r="P16" s="26">
        <f>E16-M16</f>
        <v>350000</v>
      </c>
      <c r="Q16" s="4"/>
      <c r="R16" s="5"/>
      <c r="S16" s="5"/>
      <c r="T16" s="5"/>
      <c r="U16" s="5"/>
      <c r="V16" s="5"/>
      <c r="W16" s="5"/>
      <c r="X16" s="5"/>
      <c r="Y16" s="5"/>
    </row>
    <row r="17" spans="1:25" s="25" customFormat="1" ht="20.100000000000001" customHeight="1" x14ac:dyDescent="0.25">
      <c r="A17" s="5"/>
      <c r="B17" s="91">
        <v>3</v>
      </c>
      <c r="C17" s="118" t="s">
        <v>76</v>
      </c>
      <c r="D17" s="119"/>
      <c r="E17" s="26">
        <f>SUM(E18:E20)</f>
        <v>78000000</v>
      </c>
      <c r="F17" s="26"/>
      <c r="G17" s="26"/>
      <c r="H17" s="20"/>
      <c r="I17" s="56"/>
      <c r="J17" s="56"/>
      <c r="K17" s="56"/>
      <c r="L17" s="21"/>
      <c r="M17" s="26">
        <f>SUM(M18:M20)</f>
        <v>0</v>
      </c>
      <c r="N17" s="3">
        <f>AVERAGE(N18:N20)</f>
        <v>0</v>
      </c>
      <c r="O17" s="3">
        <f>AVERAGE(O18:O19)</f>
        <v>0.2</v>
      </c>
      <c r="P17" s="26">
        <f>SUM(P18:P20)</f>
        <v>78000000</v>
      </c>
      <c r="Q17" s="4"/>
      <c r="R17" s="5"/>
      <c r="S17" s="5"/>
      <c r="T17" s="5"/>
      <c r="U17" s="5"/>
      <c r="V17" s="5"/>
      <c r="W17" s="5"/>
      <c r="X17" s="5"/>
      <c r="Y17" s="5"/>
    </row>
    <row r="18" spans="1:25" s="25" customFormat="1" ht="30" customHeight="1" x14ac:dyDescent="0.25">
      <c r="A18" s="5"/>
      <c r="B18" s="91"/>
      <c r="C18" s="33" t="s">
        <v>56</v>
      </c>
      <c r="D18" s="33" t="s">
        <v>77</v>
      </c>
      <c r="E18" s="26">
        <v>49025000</v>
      </c>
      <c r="F18" s="26"/>
      <c r="G18" s="26"/>
      <c r="H18" s="20"/>
      <c r="I18" s="56"/>
      <c r="J18" s="56"/>
      <c r="K18" s="56"/>
      <c r="L18" s="21"/>
      <c r="M18" s="34">
        <v>0</v>
      </c>
      <c r="N18" s="3">
        <f t="shared" si="0"/>
        <v>0</v>
      </c>
      <c r="O18" s="3">
        <v>0.2</v>
      </c>
      <c r="P18" s="26">
        <f>E18-M18</f>
        <v>49025000</v>
      </c>
      <c r="Q18" s="4"/>
      <c r="R18" s="5"/>
      <c r="S18" s="5"/>
      <c r="T18" s="5"/>
      <c r="U18" s="5"/>
      <c r="V18" s="5"/>
      <c r="W18" s="5"/>
      <c r="X18" s="5"/>
      <c r="Y18" s="5"/>
    </row>
    <row r="19" spans="1:25" s="25" customFormat="1" ht="30" customHeight="1" x14ac:dyDescent="0.25">
      <c r="A19" s="5"/>
      <c r="B19" s="91"/>
      <c r="C19" s="33" t="s">
        <v>57</v>
      </c>
      <c r="D19" s="33" t="s">
        <v>78</v>
      </c>
      <c r="E19" s="26">
        <v>27325000</v>
      </c>
      <c r="F19" s="26"/>
      <c r="G19" s="26"/>
      <c r="H19" s="20"/>
      <c r="I19" s="56"/>
      <c r="J19" s="56"/>
      <c r="K19" s="56"/>
      <c r="L19" s="21"/>
      <c r="M19" s="34">
        <v>0</v>
      </c>
      <c r="N19" s="3">
        <f t="shared" si="0"/>
        <v>0</v>
      </c>
      <c r="O19" s="3">
        <v>0.2</v>
      </c>
      <c r="P19" s="26">
        <f>E19-M19</f>
        <v>27325000</v>
      </c>
      <c r="Q19" s="4"/>
      <c r="R19" s="5"/>
      <c r="S19" s="5"/>
      <c r="T19" s="5"/>
      <c r="U19" s="5"/>
      <c r="V19" s="5"/>
      <c r="W19" s="5"/>
      <c r="X19" s="5"/>
      <c r="Y19" s="5"/>
    </row>
    <row r="20" spans="1:25" s="25" customFormat="1" ht="20.100000000000001" customHeight="1" x14ac:dyDescent="0.25">
      <c r="A20" s="5"/>
      <c r="B20" s="91"/>
      <c r="C20" s="33" t="s">
        <v>58</v>
      </c>
      <c r="D20" s="33" t="s">
        <v>70</v>
      </c>
      <c r="E20" s="26">
        <v>1650000</v>
      </c>
      <c r="F20" s="26"/>
      <c r="G20" s="26"/>
      <c r="H20" s="20"/>
      <c r="I20" s="56"/>
      <c r="J20" s="56"/>
      <c r="K20" s="56"/>
      <c r="L20" s="21"/>
      <c r="M20" s="34">
        <v>0</v>
      </c>
      <c r="N20" s="3">
        <f t="shared" si="0"/>
        <v>0</v>
      </c>
      <c r="O20" s="3"/>
      <c r="P20" s="26">
        <f>E20-M20</f>
        <v>1650000</v>
      </c>
      <c r="Q20" s="4"/>
      <c r="R20" s="5"/>
      <c r="S20" s="5"/>
      <c r="T20" s="5"/>
      <c r="U20" s="5"/>
      <c r="V20" s="5"/>
      <c r="W20" s="5"/>
      <c r="X20" s="5"/>
      <c r="Y20" s="5"/>
    </row>
    <row r="21" spans="1:25" s="25" customFormat="1" ht="30" customHeight="1" x14ac:dyDescent="0.25">
      <c r="A21" s="5"/>
      <c r="B21" s="91">
        <v>4</v>
      </c>
      <c r="C21" s="118" t="s">
        <v>79</v>
      </c>
      <c r="D21" s="119"/>
      <c r="E21" s="26">
        <f>SUM(E22:E23)</f>
        <v>44000000</v>
      </c>
      <c r="F21" s="26"/>
      <c r="G21" s="26"/>
      <c r="H21" s="20"/>
      <c r="I21" s="56"/>
      <c r="J21" s="56"/>
      <c r="K21" s="56"/>
      <c r="L21" s="21"/>
      <c r="M21" s="26">
        <f>SUM(M22:M23)</f>
        <v>0</v>
      </c>
      <c r="N21" s="3">
        <f>AVERAGE(N22:N23)</f>
        <v>0</v>
      </c>
      <c r="O21" s="3">
        <f>O22</f>
        <v>0.2</v>
      </c>
      <c r="P21" s="26">
        <f>SUM(P22:P23)</f>
        <v>44000000</v>
      </c>
      <c r="Q21" s="4"/>
      <c r="R21" s="5"/>
      <c r="S21" s="5"/>
      <c r="T21" s="5"/>
      <c r="U21" s="5"/>
      <c r="V21" s="5"/>
      <c r="W21" s="5"/>
      <c r="X21" s="5"/>
      <c r="Y21" s="5"/>
    </row>
    <row r="22" spans="1:25" s="25" customFormat="1" ht="30" customHeight="1" x14ac:dyDescent="0.25">
      <c r="A22" s="5"/>
      <c r="B22" s="91"/>
      <c r="C22" s="33" t="s">
        <v>56</v>
      </c>
      <c r="D22" s="33" t="s">
        <v>80</v>
      </c>
      <c r="E22" s="26">
        <v>43650000</v>
      </c>
      <c r="F22" s="26"/>
      <c r="G22" s="26"/>
      <c r="H22" s="20"/>
      <c r="I22" s="56"/>
      <c r="J22" s="56"/>
      <c r="K22" s="56"/>
      <c r="L22" s="21"/>
      <c r="M22" s="34">
        <v>0</v>
      </c>
      <c r="N22" s="3">
        <f t="shared" si="0"/>
        <v>0</v>
      </c>
      <c r="O22" s="3">
        <v>0.2</v>
      </c>
      <c r="P22" s="26">
        <f>E22-M22</f>
        <v>43650000</v>
      </c>
      <c r="Q22" s="4"/>
      <c r="R22" s="5"/>
      <c r="S22" s="5"/>
      <c r="T22" s="5"/>
      <c r="U22" s="5"/>
      <c r="V22" s="5"/>
      <c r="W22" s="5"/>
      <c r="X22" s="5"/>
      <c r="Y22" s="5"/>
    </row>
    <row r="23" spans="1:25" s="25" customFormat="1" ht="20.100000000000001" customHeight="1" x14ac:dyDescent="0.25">
      <c r="A23" s="5"/>
      <c r="B23" s="91"/>
      <c r="C23" s="33" t="s">
        <v>57</v>
      </c>
      <c r="D23" s="33" t="s">
        <v>8</v>
      </c>
      <c r="E23" s="26">
        <v>350000</v>
      </c>
      <c r="F23" s="26"/>
      <c r="G23" s="26"/>
      <c r="H23" s="20"/>
      <c r="I23" s="56"/>
      <c r="J23" s="56"/>
      <c r="K23" s="56"/>
      <c r="L23" s="21"/>
      <c r="M23" s="34">
        <v>0</v>
      </c>
      <c r="N23" s="3">
        <f t="shared" si="0"/>
        <v>0</v>
      </c>
      <c r="O23" s="3"/>
      <c r="P23" s="26">
        <f>E23-M23</f>
        <v>350000</v>
      </c>
      <c r="Q23" s="4"/>
      <c r="R23" s="5"/>
      <c r="S23" s="5"/>
      <c r="T23" s="5"/>
      <c r="U23" s="5"/>
      <c r="V23" s="5"/>
      <c r="W23" s="5"/>
      <c r="X23" s="5"/>
      <c r="Y23" s="5"/>
    </row>
    <row r="24" spans="1:25" s="31" customFormat="1" ht="56.25" customHeight="1" x14ac:dyDescent="0.25">
      <c r="A24" s="27" t="s">
        <v>2</v>
      </c>
      <c r="B24" s="115" t="s">
        <v>81</v>
      </c>
      <c r="C24" s="116"/>
      <c r="D24" s="117"/>
      <c r="E24" s="28">
        <f>E25+E29+E34+E43+E46+E49+E54</f>
        <v>965000000</v>
      </c>
      <c r="F24" s="28"/>
      <c r="G24" s="28"/>
      <c r="H24" s="123" t="str">
        <f>"PENYERAPAN ANGGARAN TOTAL "&amp;A24</f>
        <v>PENYERAPAN ANGGARAN TOTAL II</v>
      </c>
      <c r="I24" s="124"/>
      <c r="J24" s="124"/>
      <c r="K24" s="124"/>
      <c r="L24" s="125"/>
      <c r="M24" s="28">
        <f>M25+M29+M34+M43+M46+M49+M54</f>
        <v>32416297</v>
      </c>
      <c r="N24" s="29">
        <f>AVERAGE(N25,N29,N34,N43,N46,N49,N54)</f>
        <v>1.5780349822537711E-2</v>
      </c>
      <c r="O24" s="29">
        <f>AVERAGE(O25,O29,O34,O43,O46,O49,O54)</f>
        <v>0.18333333333333335</v>
      </c>
      <c r="P24" s="28">
        <f>P25+P29+P34+P43+P46+P49+P54</f>
        <v>932583703</v>
      </c>
      <c r="Q24" s="30"/>
      <c r="R24" s="27"/>
      <c r="S24" s="27"/>
      <c r="T24" s="27"/>
      <c r="U24" s="27"/>
      <c r="V24" s="27"/>
      <c r="W24" s="27"/>
      <c r="X24" s="27"/>
      <c r="Y24" s="27"/>
    </row>
    <row r="25" spans="1:25" s="25" customFormat="1" ht="54" customHeight="1" x14ac:dyDescent="0.25">
      <c r="A25" s="5"/>
      <c r="B25" s="91">
        <v>5</v>
      </c>
      <c r="C25" s="118" t="s">
        <v>61</v>
      </c>
      <c r="D25" s="119"/>
      <c r="E25" s="26">
        <f>SUM(E26:E28)</f>
        <v>140000000</v>
      </c>
      <c r="F25" s="26"/>
      <c r="G25" s="26"/>
      <c r="H25" s="20"/>
      <c r="I25" s="56"/>
      <c r="J25" s="56"/>
      <c r="K25" s="56"/>
      <c r="L25" s="21"/>
      <c r="M25" s="26">
        <f>SUM(M26:M28)</f>
        <v>0</v>
      </c>
      <c r="N25" s="3">
        <f>AVERAGE(N26:N28)</f>
        <v>0</v>
      </c>
      <c r="O25" s="3">
        <f>AVERAGE(O26:O28)</f>
        <v>0</v>
      </c>
      <c r="P25" s="26">
        <f>SUM(P26:P28)</f>
        <v>140000000</v>
      </c>
      <c r="Q25" s="4"/>
      <c r="R25" s="5"/>
      <c r="S25" s="5"/>
      <c r="T25" s="5"/>
      <c r="U25" s="5"/>
      <c r="V25" s="5"/>
      <c r="W25" s="5"/>
      <c r="X25" s="5"/>
      <c r="Y25" s="5"/>
    </row>
    <row r="26" spans="1:25" s="25" customFormat="1" ht="25.5" customHeight="1" x14ac:dyDescent="0.25">
      <c r="A26" s="5"/>
      <c r="B26" s="91"/>
      <c r="C26" s="33" t="s">
        <v>56</v>
      </c>
      <c r="D26" s="33" t="str">
        <f>[1]Sheet1!$A$13</f>
        <v>Honor Operasional</v>
      </c>
      <c r="E26" s="26">
        <f>[1]Sheet1!$B$13</f>
        <v>84450000</v>
      </c>
      <c r="F26" s="26"/>
      <c r="G26" s="26"/>
      <c r="H26" s="20"/>
      <c r="I26" s="56"/>
      <c r="J26" s="56"/>
      <c r="K26" s="56"/>
      <c r="L26" s="21"/>
      <c r="M26" s="34">
        <v>0</v>
      </c>
      <c r="N26" s="3">
        <f t="shared" ref="N26:N28" si="1">M26/E26</f>
        <v>0</v>
      </c>
      <c r="O26" s="3">
        <v>0</v>
      </c>
      <c r="P26" s="26">
        <f>E26-M26</f>
        <v>84450000</v>
      </c>
      <c r="Q26" s="4"/>
      <c r="R26" s="5"/>
      <c r="S26" s="5"/>
      <c r="T26" s="5"/>
      <c r="U26" s="5"/>
      <c r="V26" s="5"/>
      <c r="W26" s="5"/>
      <c r="X26" s="5"/>
      <c r="Y26" s="5"/>
    </row>
    <row r="27" spans="1:25" s="25" customFormat="1" ht="20.100000000000001" customHeight="1" x14ac:dyDescent="0.25">
      <c r="A27" s="5"/>
      <c r="B27" s="91"/>
      <c r="C27" s="33" t="s">
        <v>57</v>
      </c>
      <c r="D27" s="33" t="str">
        <f>[1]Sheet1!$A$16</f>
        <v>Fasilitasi KIM</v>
      </c>
      <c r="E27" s="26">
        <f>[1]Sheet1!$B$16</f>
        <v>9150000</v>
      </c>
      <c r="F27" s="26"/>
      <c r="G27" s="26"/>
      <c r="H27" s="20"/>
      <c r="I27" s="56"/>
      <c r="J27" s="56"/>
      <c r="K27" s="56"/>
      <c r="L27" s="21"/>
      <c r="M27" s="34">
        <v>0</v>
      </c>
      <c r="N27" s="3">
        <f t="shared" si="1"/>
        <v>0</v>
      </c>
      <c r="O27" s="3">
        <v>0</v>
      </c>
      <c r="P27" s="26">
        <f>E27-M27</f>
        <v>9150000</v>
      </c>
      <c r="Q27" s="4"/>
      <c r="R27" s="5"/>
      <c r="S27" s="5"/>
      <c r="T27" s="5"/>
      <c r="U27" s="5"/>
      <c r="V27" s="5"/>
      <c r="W27" s="5"/>
      <c r="X27" s="5"/>
      <c r="Y27" s="5"/>
    </row>
    <row r="28" spans="1:25" s="25" customFormat="1" ht="30" customHeight="1" x14ac:dyDescent="0.25">
      <c r="A28" s="5"/>
      <c r="B28" s="91"/>
      <c r="C28" s="33" t="s">
        <v>58</v>
      </c>
      <c r="D28" s="33" t="str">
        <f>[1]Sheet1!$A$22</f>
        <v>Fasilitasi FK Metra</v>
      </c>
      <c r="E28" s="26">
        <f>[1]Sheet1!$B$22</f>
        <v>46400000</v>
      </c>
      <c r="F28" s="26"/>
      <c r="G28" s="26"/>
      <c r="H28" s="20"/>
      <c r="I28" s="56"/>
      <c r="J28" s="56"/>
      <c r="K28" s="56"/>
      <c r="L28" s="21"/>
      <c r="M28" s="34">
        <v>0</v>
      </c>
      <c r="N28" s="3">
        <f t="shared" si="1"/>
        <v>0</v>
      </c>
      <c r="O28" s="3">
        <v>0</v>
      </c>
      <c r="P28" s="26">
        <f>E28-M28</f>
        <v>46400000</v>
      </c>
      <c r="Q28" s="4"/>
      <c r="R28" s="5"/>
      <c r="S28" s="5"/>
      <c r="T28" s="5"/>
      <c r="U28" s="5"/>
      <c r="V28" s="5"/>
      <c r="W28" s="5"/>
      <c r="X28" s="5"/>
      <c r="Y28" s="5"/>
    </row>
    <row r="29" spans="1:25" s="25" customFormat="1" ht="67.5" customHeight="1" x14ac:dyDescent="0.25">
      <c r="A29" s="5"/>
      <c r="B29" s="91">
        <v>6</v>
      </c>
      <c r="C29" s="113" t="s">
        <v>82</v>
      </c>
      <c r="D29" s="114"/>
      <c r="E29" s="60">
        <f>SUM(E30:E33)</f>
        <v>200000000</v>
      </c>
      <c r="F29" s="61"/>
      <c r="G29" s="26"/>
      <c r="H29" s="20"/>
      <c r="I29" s="56"/>
      <c r="J29" s="56"/>
      <c r="K29" s="56"/>
      <c r="L29" s="21"/>
      <c r="M29" s="60">
        <f>SUM(M30:M33)</f>
        <v>24235297</v>
      </c>
      <c r="N29" s="3">
        <f>AVERAGE(N30:N33)</f>
        <v>3.7632448757763975E-2</v>
      </c>
      <c r="O29" s="3">
        <f>AVERAGE(O30:O32)</f>
        <v>0</v>
      </c>
      <c r="P29" s="60">
        <f>SUM(P30:P33)</f>
        <v>175764703</v>
      </c>
      <c r="Q29" s="4"/>
      <c r="R29" s="5"/>
      <c r="S29" s="5"/>
      <c r="T29" s="5"/>
      <c r="U29" s="5"/>
      <c r="V29" s="5"/>
      <c r="W29" s="5"/>
      <c r="X29" s="5"/>
      <c r="Y29" s="5"/>
    </row>
    <row r="30" spans="1:25" s="25" customFormat="1" ht="57" customHeight="1" x14ac:dyDescent="0.25">
      <c r="A30" s="5"/>
      <c r="B30" s="91"/>
      <c r="C30" s="33"/>
      <c r="D30" s="63" t="s">
        <v>84</v>
      </c>
      <c r="E30" s="61">
        <v>4000000</v>
      </c>
      <c r="F30" s="37"/>
      <c r="G30" s="26"/>
      <c r="H30" s="20"/>
      <c r="I30" s="56"/>
      <c r="J30" s="56"/>
      <c r="K30" s="56"/>
      <c r="L30" s="21"/>
      <c r="M30" s="62">
        <v>0</v>
      </c>
      <c r="N30" s="3">
        <f t="shared" ref="N30:N33" si="2">M30/E30</f>
        <v>0</v>
      </c>
      <c r="O30" s="3">
        <v>0</v>
      </c>
      <c r="P30" s="26">
        <f>E30-M30</f>
        <v>4000000</v>
      </c>
      <c r="Q30" s="4"/>
      <c r="R30" s="5"/>
      <c r="S30" s="5"/>
      <c r="T30" s="5"/>
      <c r="U30" s="5"/>
      <c r="V30" s="5"/>
      <c r="W30" s="5"/>
      <c r="X30" s="5"/>
      <c r="Y30" s="5"/>
    </row>
    <row r="31" spans="1:25" s="25" customFormat="1" ht="22.5" customHeight="1" x14ac:dyDescent="0.25">
      <c r="A31" s="5"/>
      <c r="B31" s="91"/>
      <c r="C31" s="33"/>
      <c r="D31" s="63" t="s">
        <v>151</v>
      </c>
      <c r="E31" s="61">
        <v>5000000</v>
      </c>
      <c r="F31" s="37"/>
      <c r="G31" s="26"/>
      <c r="H31" s="20"/>
      <c r="I31" s="56"/>
      <c r="J31" s="56"/>
      <c r="K31" s="56"/>
      <c r="L31" s="21"/>
      <c r="M31" s="62">
        <v>0</v>
      </c>
      <c r="N31" s="3">
        <f t="shared" si="2"/>
        <v>0</v>
      </c>
      <c r="O31" s="3">
        <v>0</v>
      </c>
      <c r="P31" s="26">
        <f>E31-M31</f>
        <v>5000000</v>
      </c>
      <c r="Q31" s="4"/>
      <c r="R31" s="5"/>
      <c r="S31" s="5"/>
      <c r="T31" s="5"/>
      <c r="U31" s="5"/>
      <c r="V31" s="5"/>
      <c r="W31" s="5"/>
      <c r="X31" s="5"/>
      <c r="Y31" s="5"/>
    </row>
    <row r="32" spans="1:25" s="25" customFormat="1" ht="43.5" customHeight="1" x14ac:dyDescent="0.25">
      <c r="A32" s="5"/>
      <c r="B32" s="91"/>
      <c r="C32" s="33"/>
      <c r="D32" s="63" t="s">
        <v>152</v>
      </c>
      <c r="E32" s="61">
        <v>30000000</v>
      </c>
      <c r="F32" s="37"/>
      <c r="G32" s="26"/>
      <c r="H32" s="20"/>
      <c r="I32" s="56"/>
      <c r="J32" s="56"/>
      <c r="K32" s="56"/>
      <c r="L32" s="21"/>
      <c r="M32" s="62">
        <v>0</v>
      </c>
      <c r="N32" s="3">
        <f t="shared" si="2"/>
        <v>0</v>
      </c>
      <c r="O32" s="3">
        <v>0</v>
      </c>
      <c r="P32" s="26">
        <f>E32-M32</f>
        <v>30000000</v>
      </c>
      <c r="Q32" s="4"/>
      <c r="R32" s="5"/>
      <c r="S32" s="5"/>
      <c r="T32" s="5"/>
      <c r="U32" s="5"/>
      <c r="V32" s="5"/>
      <c r="W32" s="5"/>
      <c r="X32" s="5"/>
      <c r="Y32" s="5"/>
    </row>
    <row r="33" spans="1:25" s="25" customFormat="1" ht="30" customHeight="1" x14ac:dyDescent="0.25">
      <c r="A33" s="5"/>
      <c r="B33" s="91"/>
      <c r="C33" s="33"/>
      <c r="D33" s="63" t="s">
        <v>83</v>
      </c>
      <c r="E33" s="61">
        <v>161000000</v>
      </c>
      <c r="F33" s="37"/>
      <c r="G33" s="26"/>
      <c r="H33" s="20"/>
      <c r="I33" s="56"/>
      <c r="J33" s="56"/>
      <c r="K33" s="56"/>
      <c r="L33" s="21"/>
      <c r="M33" s="62">
        <v>24235297</v>
      </c>
      <c r="N33" s="3">
        <f t="shared" si="2"/>
        <v>0.1505297950310559</v>
      </c>
      <c r="O33" s="3"/>
      <c r="P33" s="26">
        <f>E33-M33</f>
        <v>136764703</v>
      </c>
      <c r="Q33" s="4"/>
      <c r="R33" s="5"/>
      <c r="S33" s="5"/>
      <c r="T33" s="5"/>
      <c r="U33" s="5"/>
      <c r="V33" s="5"/>
      <c r="W33" s="5"/>
      <c r="X33" s="5"/>
      <c r="Y33" s="5"/>
    </row>
    <row r="34" spans="1:25" s="25" customFormat="1" ht="81.75" customHeight="1" x14ac:dyDescent="0.25">
      <c r="A34" s="5"/>
      <c r="B34" s="91">
        <v>7</v>
      </c>
      <c r="C34" s="113" t="s">
        <v>85</v>
      </c>
      <c r="D34" s="114"/>
      <c r="E34" s="60">
        <f>SUM(E35:E42)</f>
        <v>215000000</v>
      </c>
      <c r="F34" s="61"/>
      <c r="G34" s="26"/>
      <c r="H34" s="20"/>
      <c r="I34" s="56"/>
      <c r="J34" s="56"/>
      <c r="K34" s="56"/>
      <c r="L34" s="21"/>
      <c r="M34" s="60">
        <f>SUM(M35:M42)</f>
        <v>3500000</v>
      </c>
      <c r="N34" s="3">
        <f>AVERAGE(N35:N42)</f>
        <v>1.0416666666666666E-2</v>
      </c>
      <c r="O34" s="3">
        <f>AVERAGE(O35:O41)</f>
        <v>4.9999999999999996E-2</v>
      </c>
      <c r="P34" s="60">
        <f>SUM(P35:P42)</f>
        <v>211500000</v>
      </c>
      <c r="Q34" s="4"/>
      <c r="R34" s="5"/>
      <c r="S34" s="5"/>
      <c r="T34" s="5"/>
      <c r="U34" s="5"/>
      <c r="V34" s="5"/>
      <c r="W34" s="5"/>
      <c r="X34" s="5"/>
      <c r="Y34" s="5"/>
    </row>
    <row r="35" spans="1:25" s="25" customFormat="1" ht="30" customHeight="1" x14ac:dyDescent="0.25">
      <c r="A35" s="5"/>
      <c r="B35" s="91"/>
      <c r="C35" s="33"/>
      <c r="D35" s="63" t="s">
        <v>164</v>
      </c>
      <c r="E35" s="64">
        <v>25000000</v>
      </c>
      <c r="F35" s="37"/>
      <c r="G35" s="26"/>
      <c r="H35" s="20"/>
      <c r="I35" s="56"/>
      <c r="J35" s="56"/>
      <c r="K35" s="56"/>
      <c r="L35" s="21"/>
      <c r="M35" s="62"/>
      <c r="N35" s="3">
        <f t="shared" ref="N35:N42" si="3">M35/E35</f>
        <v>0</v>
      </c>
      <c r="O35" s="3">
        <v>0</v>
      </c>
      <c r="P35" s="26">
        <f t="shared" ref="P35:P42" si="4">E35-M35</f>
        <v>25000000</v>
      </c>
      <c r="Q35" s="4"/>
      <c r="R35" s="5"/>
      <c r="S35" s="5"/>
      <c r="T35" s="5"/>
      <c r="U35" s="5"/>
      <c r="V35" s="5"/>
      <c r="W35" s="5"/>
      <c r="X35" s="5"/>
      <c r="Y35" s="5"/>
    </row>
    <row r="36" spans="1:25" s="25" customFormat="1" ht="20.100000000000001" customHeight="1" x14ac:dyDescent="0.25">
      <c r="A36" s="5"/>
      <c r="B36" s="91"/>
      <c r="C36" s="33"/>
      <c r="D36" s="63" t="s">
        <v>86</v>
      </c>
      <c r="E36" s="64">
        <v>20000000</v>
      </c>
      <c r="F36" s="37"/>
      <c r="G36" s="26"/>
      <c r="H36" s="20"/>
      <c r="I36" s="56"/>
      <c r="J36" s="56"/>
      <c r="K36" s="56"/>
      <c r="L36" s="21"/>
      <c r="M36" s="62"/>
      <c r="N36" s="3">
        <f t="shared" si="3"/>
        <v>0</v>
      </c>
      <c r="O36" s="3">
        <v>0.2</v>
      </c>
      <c r="P36" s="26">
        <f t="shared" si="4"/>
        <v>20000000</v>
      </c>
      <c r="Q36" s="4"/>
      <c r="R36" s="5"/>
      <c r="S36" s="5"/>
      <c r="T36" s="5"/>
      <c r="U36" s="5"/>
      <c r="V36" s="5"/>
      <c r="W36" s="5"/>
      <c r="X36" s="5"/>
      <c r="Y36" s="5"/>
    </row>
    <row r="37" spans="1:25" s="25" customFormat="1" ht="20.100000000000001" customHeight="1" x14ac:dyDescent="0.25">
      <c r="A37" s="5"/>
      <c r="B37" s="91"/>
      <c r="C37" s="33"/>
      <c r="D37" s="63" t="s">
        <v>87</v>
      </c>
      <c r="E37" s="64">
        <v>1200000</v>
      </c>
      <c r="F37" s="37"/>
      <c r="G37" s="26"/>
      <c r="H37" s="20"/>
      <c r="I37" s="56"/>
      <c r="J37" s="56"/>
      <c r="K37" s="56"/>
      <c r="L37" s="21"/>
      <c r="M37" s="62"/>
      <c r="N37" s="3">
        <f t="shared" si="3"/>
        <v>0</v>
      </c>
      <c r="O37" s="3">
        <v>0.05</v>
      </c>
      <c r="P37" s="26">
        <f t="shared" si="4"/>
        <v>1200000</v>
      </c>
      <c r="Q37" s="4"/>
      <c r="R37" s="5"/>
      <c r="S37" s="5"/>
      <c r="T37" s="5"/>
      <c r="U37" s="5"/>
      <c r="V37" s="5"/>
      <c r="W37" s="5"/>
      <c r="X37" s="5"/>
      <c r="Y37" s="5"/>
    </row>
    <row r="38" spans="1:25" s="25" customFormat="1" ht="30" customHeight="1" x14ac:dyDescent="0.25">
      <c r="A38" s="5"/>
      <c r="B38" s="91"/>
      <c r="C38" s="33"/>
      <c r="D38" s="63" t="s">
        <v>165</v>
      </c>
      <c r="E38" s="64">
        <v>15000000</v>
      </c>
      <c r="F38" s="37"/>
      <c r="G38" s="26"/>
      <c r="H38" s="20"/>
      <c r="I38" s="56"/>
      <c r="J38" s="56"/>
      <c r="K38" s="56"/>
      <c r="L38" s="21"/>
      <c r="M38" s="62"/>
      <c r="N38" s="3">
        <f t="shared" si="3"/>
        <v>0</v>
      </c>
      <c r="O38" s="3">
        <v>0</v>
      </c>
      <c r="P38" s="26">
        <f t="shared" si="4"/>
        <v>15000000</v>
      </c>
      <c r="Q38" s="4"/>
      <c r="R38" s="5"/>
      <c r="S38" s="5"/>
      <c r="T38" s="5"/>
      <c r="U38" s="5"/>
      <c r="V38" s="5"/>
      <c r="W38" s="5"/>
      <c r="X38" s="5"/>
      <c r="Y38" s="5"/>
    </row>
    <row r="39" spans="1:25" s="25" customFormat="1" ht="33.75" customHeight="1" x14ac:dyDescent="0.25">
      <c r="A39" s="5"/>
      <c r="B39" s="91"/>
      <c r="C39" s="33"/>
      <c r="D39" s="63" t="s">
        <v>166</v>
      </c>
      <c r="E39" s="64">
        <v>42000000</v>
      </c>
      <c r="F39" s="37"/>
      <c r="G39" s="26"/>
      <c r="H39" s="20"/>
      <c r="I39" s="56"/>
      <c r="J39" s="56"/>
      <c r="K39" s="56"/>
      <c r="L39" s="21"/>
      <c r="M39" s="62">
        <v>3500000</v>
      </c>
      <c r="N39" s="3">
        <f t="shared" si="3"/>
        <v>8.3333333333333329E-2</v>
      </c>
      <c r="O39" s="3">
        <v>0.1</v>
      </c>
      <c r="P39" s="26">
        <f t="shared" si="4"/>
        <v>38500000</v>
      </c>
      <c r="Q39" s="4"/>
      <c r="R39" s="5"/>
      <c r="S39" s="5"/>
      <c r="T39" s="5"/>
      <c r="U39" s="5"/>
      <c r="V39" s="5"/>
      <c r="W39" s="5"/>
      <c r="X39" s="5"/>
      <c r="Y39" s="5"/>
    </row>
    <row r="40" spans="1:25" s="25" customFormat="1" ht="41.25" customHeight="1" x14ac:dyDescent="0.25">
      <c r="A40" s="5"/>
      <c r="B40" s="91"/>
      <c r="C40" s="33"/>
      <c r="D40" s="63" t="s">
        <v>167</v>
      </c>
      <c r="E40" s="64">
        <v>50000000</v>
      </c>
      <c r="F40" s="37"/>
      <c r="G40" s="26"/>
      <c r="H40" s="20"/>
      <c r="I40" s="56"/>
      <c r="J40" s="56"/>
      <c r="K40" s="56"/>
      <c r="L40" s="21"/>
      <c r="M40" s="62"/>
      <c r="N40" s="3">
        <f t="shared" si="3"/>
        <v>0</v>
      </c>
      <c r="O40" s="3">
        <v>0</v>
      </c>
      <c r="P40" s="26">
        <f t="shared" si="4"/>
        <v>50000000</v>
      </c>
      <c r="Q40" s="4"/>
      <c r="R40" s="5"/>
      <c r="S40" s="5"/>
      <c r="T40" s="5"/>
      <c r="U40" s="5"/>
      <c r="V40" s="5"/>
      <c r="W40" s="5"/>
      <c r="X40" s="5"/>
      <c r="Y40" s="5"/>
    </row>
    <row r="41" spans="1:25" s="25" customFormat="1" ht="42.75" customHeight="1" x14ac:dyDescent="0.25">
      <c r="A41" s="5"/>
      <c r="B41" s="91"/>
      <c r="C41" s="33"/>
      <c r="D41" s="63" t="s">
        <v>168</v>
      </c>
      <c r="E41" s="64">
        <v>43000000</v>
      </c>
      <c r="F41" s="37"/>
      <c r="G41" s="26"/>
      <c r="H41" s="20"/>
      <c r="I41" s="56"/>
      <c r="J41" s="56"/>
      <c r="K41" s="56"/>
      <c r="L41" s="21"/>
      <c r="M41" s="62"/>
      <c r="N41" s="3">
        <f t="shared" si="3"/>
        <v>0</v>
      </c>
      <c r="O41" s="3">
        <v>0</v>
      </c>
      <c r="P41" s="26">
        <f t="shared" si="4"/>
        <v>43000000</v>
      </c>
      <c r="Q41" s="4"/>
      <c r="R41" s="5"/>
      <c r="S41" s="5"/>
      <c r="T41" s="5"/>
      <c r="U41" s="5"/>
      <c r="V41" s="5"/>
      <c r="W41" s="5"/>
      <c r="X41" s="5"/>
      <c r="Y41" s="5"/>
    </row>
    <row r="42" spans="1:25" s="25" customFormat="1" ht="30" customHeight="1" x14ac:dyDescent="0.25">
      <c r="A42" s="5"/>
      <c r="B42" s="91"/>
      <c r="C42" s="33"/>
      <c r="D42" s="63" t="s">
        <v>163</v>
      </c>
      <c r="E42" s="64">
        <v>18800000</v>
      </c>
      <c r="F42" s="37"/>
      <c r="G42" s="26"/>
      <c r="H42" s="20"/>
      <c r="I42" s="56"/>
      <c r="J42" s="56"/>
      <c r="K42" s="56"/>
      <c r="L42" s="21"/>
      <c r="M42" s="62"/>
      <c r="N42" s="3">
        <f t="shared" si="3"/>
        <v>0</v>
      </c>
      <c r="O42" s="3">
        <v>0</v>
      </c>
      <c r="P42" s="26">
        <f t="shared" si="4"/>
        <v>18800000</v>
      </c>
      <c r="Q42" s="4"/>
      <c r="R42" s="5"/>
      <c r="S42" s="5"/>
      <c r="T42" s="5"/>
      <c r="U42" s="5"/>
      <c r="V42" s="5"/>
      <c r="W42" s="5"/>
      <c r="X42" s="5"/>
      <c r="Y42" s="5"/>
    </row>
    <row r="43" spans="1:25" s="25" customFormat="1" ht="30" customHeight="1" x14ac:dyDescent="0.25">
      <c r="A43" s="5"/>
      <c r="B43" s="91">
        <v>8</v>
      </c>
      <c r="C43" s="113" t="s">
        <v>10</v>
      </c>
      <c r="D43" s="114"/>
      <c r="E43" s="60">
        <f>SUM(E44:E45)</f>
        <v>100000000</v>
      </c>
      <c r="F43" s="61"/>
      <c r="G43" s="26"/>
      <c r="H43" s="20"/>
      <c r="I43" s="56"/>
      <c r="J43" s="56"/>
      <c r="K43" s="56"/>
      <c r="L43" s="21"/>
      <c r="M43" s="60">
        <f>SUM(M44:M45)</f>
        <v>0</v>
      </c>
      <c r="N43" s="3">
        <f>AVERAGE(N44:N45)</f>
        <v>0</v>
      </c>
      <c r="O43" s="3">
        <f>O44</f>
        <v>1</v>
      </c>
      <c r="P43" s="60">
        <f>SUM(P44:P45)</f>
        <v>100000000</v>
      </c>
      <c r="Q43" s="4"/>
      <c r="R43" s="5"/>
      <c r="S43" s="5"/>
      <c r="T43" s="5"/>
      <c r="U43" s="5"/>
      <c r="V43" s="5"/>
      <c r="W43" s="5"/>
      <c r="X43" s="5"/>
      <c r="Y43" s="5"/>
    </row>
    <row r="44" spans="1:25" s="25" customFormat="1" ht="52.5" customHeight="1" x14ac:dyDescent="0.25">
      <c r="A44" s="5"/>
      <c r="B44" s="91"/>
      <c r="C44" s="33"/>
      <c r="D44" s="63" t="s">
        <v>88</v>
      </c>
      <c r="E44" s="60">
        <v>99480000</v>
      </c>
      <c r="F44" s="37"/>
      <c r="G44" s="26"/>
      <c r="H44" s="20"/>
      <c r="I44" s="56"/>
      <c r="J44" s="56"/>
      <c r="K44" s="56"/>
      <c r="L44" s="21"/>
      <c r="M44" s="62"/>
      <c r="N44" s="3">
        <f t="shared" ref="N44" si="5">M44/E44</f>
        <v>0</v>
      </c>
      <c r="O44" s="3">
        <v>1</v>
      </c>
      <c r="P44" s="26">
        <f>E44-M44</f>
        <v>99480000</v>
      </c>
      <c r="Q44" s="4"/>
      <c r="R44" s="5"/>
      <c r="S44" s="5"/>
      <c r="T44" s="5"/>
      <c r="U44" s="5"/>
      <c r="V44" s="5"/>
      <c r="W44" s="5"/>
      <c r="X44" s="5"/>
      <c r="Y44" s="5"/>
    </row>
    <row r="45" spans="1:25" s="25" customFormat="1" ht="30" customHeight="1" x14ac:dyDescent="0.25">
      <c r="A45" s="5"/>
      <c r="B45" s="91"/>
      <c r="C45" s="39"/>
      <c r="D45" s="38" t="s">
        <v>163</v>
      </c>
      <c r="E45" s="60">
        <v>520000</v>
      </c>
      <c r="F45" s="65"/>
      <c r="G45" s="26"/>
      <c r="H45" s="20"/>
      <c r="I45" s="56"/>
      <c r="J45" s="56"/>
      <c r="K45" s="56"/>
      <c r="L45" s="21"/>
      <c r="M45" s="62"/>
      <c r="N45" s="3">
        <v>0</v>
      </c>
      <c r="O45" s="3"/>
      <c r="P45" s="26">
        <f>E45-M45</f>
        <v>520000</v>
      </c>
      <c r="Q45" s="4"/>
      <c r="R45" s="5"/>
      <c r="S45" s="5"/>
      <c r="T45" s="5"/>
      <c r="U45" s="5"/>
      <c r="V45" s="5"/>
      <c r="W45" s="5"/>
      <c r="X45" s="5"/>
      <c r="Y45" s="5"/>
    </row>
    <row r="46" spans="1:25" s="25" customFormat="1" ht="60" customHeight="1" x14ac:dyDescent="0.25">
      <c r="A46" s="5"/>
      <c r="B46" s="91">
        <v>9</v>
      </c>
      <c r="C46" s="113" t="s">
        <v>89</v>
      </c>
      <c r="D46" s="114"/>
      <c r="E46" s="60">
        <f>SUM(E47:E48)</f>
        <v>60000000</v>
      </c>
      <c r="F46" s="61"/>
      <c r="G46" s="26"/>
      <c r="H46" s="20"/>
      <c r="I46" s="56"/>
      <c r="J46" s="56"/>
      <c r="K46" s="56"/>
      <c r="L46" s="21"/>
      <c r="M46" s="60">
        <f>SUM(M47:M48)</f>
        <v>0</v>
      </c>
      <c r="N46" s="3">
        <f>AVERAGE(N47:N48)</f>
        <v>0</v>
      </c>
      <c r="O46" s="3">
        <f>AVERAGE(O47:O48)</f>
        <v>0</v>
      </c>
      <c r="P46" s="60">
        <f>SUM(P47:P48)</f>
        <v>60000000</v>
      </c>
      <c r="Q46" s="4"/>
      <c r="R46" s="5"/>
      <c r="S46" s="5"/>
      <c r="T46" s="5"/>
      <c r="U46" s="5"/>
      <c r="V46" s="5"/>
      <c r="W46" s="5"/>
      <c r="X46" s="5"/>
      <c r="Y46" s="5"/>
    </row>
    <row r="47" spans="1:25" s="25" customFormat="1" ht="41.25" customHeight="1" x14ac:dyDescent="0.25">
      <c r="A47" s="5"/>
      <c r="B47" s="91"/>
      <c r="C47" s="33"/>
      <c r="D47" s="63" t="s">
        <v>161</v>
      </c>
      <c r="E47" s="66">
        <f>[1]Sheet1!$B$71</f>
        <v>9561000</v>
      </c>
      <c r="F47" s="37"/>
      <c r="G47" s="26"/>
      <c r="H47" s="20"/>
      <c r="I47" s="56"/>
      <c r="J47" s="56"/>
      <c r="K47" s="56"/>
      <c r="L47" s="21"/>
      <c r="M47" s="72"/>
      <c r="N47" s="3">
        <f t="shared" ref="N47:N48" si="6">M47/E47</f>
        <v>0</v>
      </c>
      <c r="O47" s="3">
        <v>0</v>
      </c>
      <c r="P47" s="26">
        <f>E47-M47</f>
        <v>9561000</v>
      </c>
      <c r="Q47" s="4"/>
      <c r="R47" s="5"/>
      <c r="S47" s="5"/>
      <c r="T47" s="5"/>
      <c r="U47" s="5"/>
      <c r="V47" s="5"/>
      <c r="W47" s="5"/>
      <c r="X47" s="5"/>
      <c r="Y47" s="5"/>
    </row>
    <row r="48" spans="1:25" s="25" customFormat="1" ht="30" customHeight="1" x14ac:dyDescent="0.25">
      <c r="A48" s="5"/>
      <c r="B48" s="91"/>
      <c r="C48" s="33"/>
      <c r="D48" s="63" t="s">
        <v>162</v>
      </c>
      <c r="E48" s="66">
        <f>[1]Sheet1!$B$72</f>
        <v>50439000</v>
      </c>
      <c r="F48" s="37"/>
      <c r="G48" s="26"/>
      <c r="H48" s="20"/>
      <c r="I48" s="56"/>
      <c r="J48" s="56"/>
      <c r="K48" s="56"/>
      <c r="L48" s="21"/>
      <c r="M48" s="72"/>
      <c r="N48" s="3">
        <f t="shared" si="6"/>
        <v>0</v>
      </c>
      <c r="O48" s="3">
        <v>0</v>
      </c>
      <c r="P48" s="26">
        <f>E48-M48</f>
        <v>50439000</v>
      </c>
      <c r="Q48" s="4"/>
      <c r="R48" s="5"/>
      <c r="S48" s="5"/>
      <c r="T48" s="5"/>
      <c r="U48" s="5"/>
      <c r="V48" s="5"/>
      <c r="W48" s="5"/>
      <c r="X48" s="5"/>
      <c r="Y48" s="5"/>
    </row>
    <row r="49" spans="1:25" s="25" customFormat="1" ht="30" customHeight="1" x14ac:dyDescent="0.25">
      <c r="A49" s="5"/>
      <c r="B49" s="91">
        <v>10</v>
      </c>
      <c r="C49" s="113" t="s">
        <v>90</v>
      </c>
      <c r="D49" s="114"/>
      <c r="E49" s="60">
        <f>SUM(E50:E53)</f>
        <v>150000000</v>
      </c>
      <c r="F49" s="61"/>
      <c r="G49" s="26"/>
      <c r="H49" s="20"/>
      <c r="I49" s="56"/>
      <c r="J49" s="56"/>
      <c r="K49" s="56"/>
      <c r="L49" s="21"/>
      <c r="M49" s="60">
        <f>SUM(M50:M53)</f>
        <v>0</v>
      </c>
      <c r="N49" s="3">
        <f>AVERAGE(N50:N53)</f>
        <v>0</v>
      </c>
      <c r="O49" s="3">
        <f>AVERAGE(O50:O52)</f>
        <v>9.9999999999999992E-2</v>
      </c>
      <c r="P49" s="60">
        <f>SUM(P50:P53)</f>
        <v>150000000</v>
      </c>
      <c r="Q49" s="4"/>
      <c r="R49" s="5"/>
      <c r="S49" s="5"/>
      <c r="T49" s="5"/>
      <c r="U49" s="5"/>
      <c r="V49" s="5"/>
      <c r="W49" s="5"/>
      <c r="X49" s="5"/>
      <c r="Y49" s="5"/>
    </row>
    <row r="50" spans="1:25" s="25" customFormat="1" ht="30" customHeight="1" x14ac:dyDescent="0.25">
      <c r="A50" s="5"/>
      <c r="B50" s="91"/>
      <c r="C50" s="33"/>
      <c r="D50" s="63" t="s">
        <v>169</v>
      </c>
      <c r="E50" s="66">
        <v>75000000</v>
      </c>
      <c r="F50" s="37"/>
      <c r="G50" s="26"/>
      <c r="H50" s="20"/>
      <c r="I50" s="56"/>
      <c r="J50" s="56"/>
      <c r="K50" s="56"/>
      <c r="L50" s="21"/>
      <c r="M50" s="72">
        <v>0</v>
      </c>
      <c r="N50" s="3">
        <f t="shared" ref="N50:N53" si="7">M50/E50</f>
        <v>0</v>
      </c>
      <c r="O50" s="3">
        <v>0</v>
      </c>
      <c r="P50" s="26">
        <f>E50-M50</f>
        <v>75000000</v>
      </c>
      <c r="Q50" s="4"/>
      <c r="R50" s="5"/>
      <c r="S50" s="5"/>
      <c r="T50" s="5"/>
      <c r="U50" s="5"/>
      <c r="V50" s="5"/>
      <c r="W50" s="5"/>
      <c r="X50" s="5"/>
      <c r="Y50" s="5"/>
    </row>
    <row r="51" spans="1:25" s="25" customFormat="1" ht="30" customHeight="1" x14ac:dyDescent="0.25">
      <c r="A51" s="5"/>
      <c r="B51" s="91"/>
      <c r="C51" s="33"/>
      <c r="D51" s="63" t="s">
        <v>91</v>
      </c>
      <c r="E51" s="66">
        <v>50000000</v>
      </c>
      <c r="F51" s="37"/>
      <c r="G51" s="26"/>
      <c r="H51" s="20"/>
      <c r="I51" s="56"/>
      <c r="J51" s="56"/>
      <c r="K51" s="56"/>
      <c r="L51" s="21"/>
      <c r="M51" s="72">
        <v>0</v>
      </c>
      <c r="N51" s="3">
        <f t="shared" si="7"/>
        <v>0</v>
      </c>
      <c r="O51" s="3">
        <v>0</v>
      </c>
      <c r="P51" s="26">
        <f>E51-M51</f>
        <v>50000000</v>
      </c>
      <c r="Q51" s="4"/>
      <c r="R51" s="5"/>
      <c r="S51" s="5"/>
      <c r="T51" s="5"/>
      <c r="U51" s="5"/>
      <c r="V51" s="5"/>
      <c r="W51" s="5"/>
      <c r="X51" s="5"/>
      <c r="Y51" s="5"/>
    </row>
    <row r="52" spans="1:25" s="25" customFormat="1" ht="20.100000000000001" customHeight="1" x14ac:dyDescent="0.25">
      <c r="A52" s="5"/>
      <c r="B52" s="91"/>
      <c r="C52" s="33"/>
      <c r="D52" s="63" t="s">
        <v>170</v>
      </c>
      <c r="E52" s="66">
        <v>19950000</v>
      </c>
      <c r="F52" s="37"/>
      <c r="G52" s="26"/>
      <c r="H52" s="20"/>
      <c r="I52" s="56"/>
      <c r="J52" s="56"/>
      <c r="K52" s="56"/>
      <c r="L52" s="21"/>
      <c r="M52" s="72">
        <v>0</v>
      </c>
      <c r="N52" s="3">
        <f t="shared" si="7"/>
        <v>0</v>
      </c>
      <c r="O52" s="3">
        <v>0.3</v>
      </c>
      <c r="P52" s="26">
        <f>E52-M52</f>
        <v>19950000</v>
      </c>
      <c r="Q52" s="4"/>
      <c r="R52" s="5"/>
      <c r="S52" s="5"/>
      <c r="T52" s="5"/>
      <c r="U52" s="5"/>
      <c r="V52" s="5"/>
      <c r="W52" s="5"/>
      <c r="X52" s="5"/>
      <c r="Y52" s="5"/>
    </row>
    <row r="53" spans="1:25" s="25" customFormat="1" ht="30" customHeight="1" x14ac:dyDescent="0.25">
      <c r="A53" s="5"/>
      <c r="B53" s="91"/>
      <c r="C53" s="33"/>
      <c r="D53" s="63" t="s">
        <v>163</v>
      </c>
      <c r="E53" s="66">
        <v>5050000</v>
      </c>
      <c r="F53" s="37"/>
      <c r="G53" s="26"/>
      <c r="H53" s="20"/>
      <c r="I53" s="56"/>
      <c r="J53" s="56"/>
      <c r="K53" s="56"/>
      <c r="L53" s="21"/>
      <c r="M53" s="72">
        <v>0</v>
      </c>
      <c r="N53" s="3">
        <f t="shared" si="7"/>
        <v>0</v>
      </c>
      <c r="O53" s="3"/>
      <c r="P53" s="26">
        <f>E53-M53</f>
        <v>5050000</v>
      </c>
      <c r="Q53" s="4"/>
      <c r="R53" s="5"/>
      <c r="S53" s="5"/>
      <c r="T53" s="5"/>
      <c r="U53" s="5"/>
      <c r="V53" s="5"/>
      <c r="W53" s="5"/>
      <c r="X53" s="5"/>
      <c r="Y53" s="5"/>
    </row>
    <row r="54" spans="1:25" s="25" customFormat="1" ht="20.100000000000001" customHeight="1" x14ac:dyDescent="0.25">
      <c r="A54" s="5"/>
      <c r="B54" s="91">
        <v>11</v>
      </c>
      <c r="C54" s="113" t="s">
        <v>92</v>
      </c>
      <c r="D54" s="114"/>
      <c r="E54" s="60">
        <f>SUM(E55:E57)</f>
        <v>100000000</v>
      </c>
      <c r="F54" s="61"/>
      <c r="G54" s="26"/>
      <c r="H54" s="20"/>
      <c r="I54" s="56"/>
      <c r="J54" s="56"/>
      <c r="K54" s="56"/>
      <c r="L54" s="21"/>
      <c r="M54" s="60">
        <f>SUM(M55:M57)</f>
        <v>4681000</v>
      </c>
      <c r="N54" s="3">
        <f>AVERAGE(N55:N57)</f>
        <v>6.2413333333333328E-2</v>
      </c>
      <c r="O54" s="3">
        <f>AVERAGE(O55:O57)</f>
        <v>0.13333333333333333</v>
      </c>
      <c r="P54" s="60">
        <f>SUM(P55:P57)</f>
        <v>95319000</v>
      </c>
      <c r="Q54" s="4"/>
      <c r="R54" s="5"/>
      <c r="S54" s="5"/>
      <c r="T54" s="5"/>
      <c r="U54" s="5"/>
      <c r="V54" s="5"/>
      <c r="W54" s="5"/>
      <c r="X54" s="5"/>
      <c r="Y54" s="5"/>
    </row>
    <row r="55" spans="1:25" s="25" customFormat="1" ht="20.100000000000001" customHeight="1" x14ac:dyDescent="0.25">
      <c r="A55" s="5"/>
      <c r="B55" s="91"/>
      <c r="C55" s="33"/>
      <c r="D55" s="63" t="s">
        <v>93</v>
      </c>
      <c r="E55" s="66">
        <v>25000000</v>
      </c>
      <c r="F55" s="37"/>
      <c r="G55" s="26"/>
      <c r="H55" s="20"/>
      <c r="I55" s="56"/>
      <c r="J55" s="56"/>
      <c r="K55" s="56"/>
      <c r="L55" s="21"/>
      <c r="M55" s="72">
        <v>4681000</v>
      </c>
      <c r="N55" s="3">
        <f t="shared" ref="N55:N57" si="8">M55/E55</f>
        <v>0.18723999999999999</v>
      </c>
      <c r="O55" s="3">
        <v>0.4</v>
      </c>
      <c r="P55" s="26">
        <f>E55-M55</f>
        <v>20319000</v>
      </c>
      <c r="Q55" s="4"/>
      <c r="R55" s="5"/>
      <c r="S55" s="5"/>
      <c r="T55" s="5"/>
      <c r="U55" s="5"/>
      <c r="V55" s="5"/>
      <c r="W55" s="5"/>
      <c r="X55" s="5"/>
      <c r="Y55" s="5"/>
    </row>
    <row r="56" spans="1:25" s="25" customFormat="1" ht="20.100000000000001" customHeight="1" x14ac:dyDescent="0.25">
      <c r="A56" s="5"/>
      <c r="B56" s="91"/>
      <c r="C56" s="33"/>
      <c r="D56" s="63" t="s">
        <v>94</v>
      </c>
      <c r="E56" s="66">
        <v>50000000</v>
      </c>
      <c r="F56" s="37"/>
      <c r="G56" s="26"/>
      <c r="H56" s="20"/>
      <c r="I56" s="56"/>
      <c r="J56" s="56"/>
      <c r="K56" s="56"/>
      <c r="L56" s="21"/>
      <c r="M56" s="72">
        <v>0</v>
      </c>
      <c r="N56" s="3">
        <f t="shared" si="8"/>
        <v>0</v>
      </c>
      <c r="O56" s="3">
        <v>0</v>
      </c>
      <c r="P56" s="26">
        <f>E56-M56</f>
        <v>50000000</v>
      </c>
      <c r="Q56" s="4"/>
      <c r="R56" s="5"/>
      <c r="S56" s="5"/>
      <c r="T56" s="5"/>
      <c r="U56" s="5"/>
      <c r="V56" s="5"/>
      <c r="W56" s="5"/>
      <c r="X56" s="5"/>
      <c r="Y56" s="5"/>
    </row>
    <row r="57" spans="1:25" s="25" customFormat="1" ht="30" customHeight="1" x14ac:dyDescent="0.25">
      <c r="A57" s="5"/>
      <c r="B57" s="91"/>
      <c r="C57" s="33"/>
      <c r="D57" s="63" t="s">
        <v>95</v>
      </c>
      <c r="E57" s="66">
        <v>25000000</v>
      </c>
      <c r="F57" s="37"/>
      <c r="G57" s="26"/>
      <c r="H57" s="20"/>
      <c r="I57" s="56"/>
      <c r="J57" s="56"/>
      <c r="K57" s="56"/>
      <c r="L57" s="97"/>
      <c r="M57" s="72">
        <v>0</v>
      </c>
      <c r="N57" s="3">
        <f t="shared" si="8"/>
        <v>0</v>
      </c>
      <c r="O57" s="3">
        <v>0</v>
      </c>
      <c r="P57" s="26">
        <f>E57-M57</f>
        <v>25000000</v>
      </c>
      <c r="Q57" s="4"/>
      <c r="R57" s="5"/>
      <c r="S57" s="5"/>
      <c r="T57" s="5"/>
      <c r="U57" s="5"/>
      <c r="V57" s="5"/>
      <c r="W57" s="5"/>
      <c r="X57" s="5"/>
      <c r="Y57" s="5"/>
    </row>
    <row r="58" spans="1:25" s="31" customFormat="1" ht="57" customHeight="1" x14ac:dyDescent="0.25">
      <c r="A58" s="2" t="s">
        <v>3</v>
      </c>
      <c r="B58" s="132" t="s">
        <v>96</v>
      </c>
      <c r="C58" s="133"/>
      <c r="D58" s="134"/>
      <c r="E58" s="67">
        <f>E59</f>
        <v>50000000</v>
      </c>
      <c r="F58" s="68"/>
      <c r="G58" s="18"/>
      <c r="H58" s="123" t="str">
        <f>"PENYERAPAN ANGGARAN TOTAL "&amp;A58</f>
        <v>PENYERAPAN ANGGARAN TOTAL III</v>
      </c>
      <c r="I58" s="124"/>
      <c r="J58" s="124"/>
      <c r="K58" s="124"/>
      <c r="L58" s="125"/>
      <c r="M58" s="67">
        <f t="shared" ref="M58:P59" si="9">M59</f>
        <v>0</v>
      </c>
      <c r="N58" s="35">
        <f t="shared" si="9"/>
        <v>0</v>
      </c>
      <c r="O58" s="35">
        <f t="shared" si="9"/>
        <v>0</v>
      </c>
      <c r="P58" s="67">
        <f t="shared" si="9"/>
        <v>50000000</v>
      </c>
      <c r="Q58" s="36"/>
      <c r="R58" s="2"/>
      <c r="S58" s="2"/>
      <c r="T58" s="2"/>
      <c r="U58" s="2"/>
      <c r="V58" s="2"/>
      <c r="W58" s="2"/>
      <c r="X58" s="2"/>
      <c r="Y58" s="2"/>
    </row>
    <row r="59" spans="1:25" s="25" customFormat="1" ht="69" customHeight="1" x14ac:dyDescent="0.25">
      <c r="A59" s="5"/>
      <c r="B59" s="91">
        <v>12</v>
      </c>
      <c r="C59" s="113" t="s">
        <v>9</v>
      </c>
      <c r="D59" s="114"/>
      <c r="E59" s="60">
        <f>E60</f>
        <v>50000000</v>
      </c>
      <c r="F59" s="61"/>
      <c r="G59" s="26"/>
      <c r="H59" s="20"/>
      <c r="I59" s="56"/>
      <c r="J59" s="56"/>
      <c r="K59" s="56"/>
      <c r="L59" s="21"/>
      <c r="M59" s="60">
        <f t="shared" si="9"/>
        <v>0</v>
      </c>
      <c r="N59" s="3">
        <f t="shared" si="9"/>
        <v>0</v>
      </c>
      <c r="O59" s="3">
        <f t="shared" si="9"/>
        <v>0</v>
      </c>
      <c r="P59" s="60">
        <f t="shared" si="9"/>
        <v>50000000</v>
      </c>
      <c r="Q59" s="4"/>
      <c r="R59" s="5"/>
      <c r="S59" s="5"/>
      <c r="T59" s="5"/>
      <c r="U59" s="5"/>
      <c r="V59" s="5"/>
      <c r="W59" s="5"/>
      <c r="X59" s="5"/>
      <c r="Y59" s="5"/>
    </row>
    <row r="60" spans="1:25" s="25" customFormat="1" ht="121.5" customHeight="1" x14ac:dyDescent="0.25">
      <c r="A60" s="5"/>
      <c r="B60" s="91"/>
      <c r="C60" s="33"/>
      <c r="D60" s="63" t="s">
        <v>153</v>
      </c>
      <c r="E60" s="66">
        <v>50000000</v>
      </c>
      <c r="F60" s="37"/>
      <c r="G60" s="26"/>
      <c r="H60" s="20"/>
      <c r="I60" s="56"/>
      <c r="J60" s="56"/>
      <c r="K60" s="56"/>
      <c r="L60" s="97"/>
      <c r="M60" s="72">
        <v>0</v>
      </c>
      <c r="N60" s="3">
        <f t="shared" ref="N60" si="10">M60/E60</f>
        <v>0</v>
      </c>
      <c r="O60" s="3">
        <v>0</v>
      </c>
      <c r="P60" s="26">
        <f>E60-M60</f>
        <v>50000000</v>
      </c>
      <c r="Q60" s="4"/>
      <c r="R60" s="5"/>
      <c r="S60" s="5"/>
      <c r="T60" s="5"/>
      <c r="U60" s="5"/>
      <c r="V60" s="5"/>
      <c r="W60" s="5"/>
      <c r="X60" s="5"/>
      <c r="Y60" s="5"/>
    </row>
    <row r="61" spans="1:25" s="31" customFormat="1" ht="57" customHeight="1" x14ac:dyDescent="0.25">
      <c r="A61" s="2" t="s">
        <v>4</v>
      </c>
      <c r="B61" s="132" t="s">
        <v>97</v>
      </c>
      <c r="C61" s="133"/>
      <c r="D61" s="134"/>
      <c r="E61" s="67">
        <f>E62+E64+E66</f>
        <v>130000000</v>
      </c>
      <c r="F61" s="69"/>
      <c r="G61" s="18"/>
      <c r="H61" s="123" t="str">
        <f>"PENYERAPAN ANGGARAN TOTAL "&amp;A61</f>
        <v>PENYERAPAN ANGGARAN TOTAL IV</v>
      </c>
      <c r="I61" s="124"/>
      <c r="J61" s="124"/>
      <c r="K61" s="124"/>
      <c r="L61" s="125"/>
      <c r="M61" s="67">
        <f>M62+M64+M66</f>
        <v>18123000</v>
      </c>
      <c r="N61" s="35">
        <f>AVERAGE(N62,N64,N66)</f>
        <v>0.12082</v>
      </c>
      <c r="O61" s="35">
        <f>AVERAGE(O62,O64,O66)</f>
        <v>0.13333333333333333</v>
      </c>
      <c r="P61" s="67">
        <f>P62+P64+P66</f>
        <v>111877000</v>
      </c>
      <c r="Q61" s="36"/>
      <c r="R61" s="2"/>
      <c r="S61" s="2"/>
      <c r="T61" s="2"/>
      <c r="U61" s="2"/>
      <c r="V61" s="2"/>
      <c r="W61" s="2"/>
      <c r="X61" s="2"/>
      <c r="Y61" s="2"/>
    </row>
    <row r="62" spans="1:25" s="25" customFormat="1" ht="56.25" customHeight="1" x14ac:dyDescent="0.25">
      <c r="A62" s="5"/>
      <c r="B62" s="91">
        <v>13</v>
      </c>
      <c r="C62" s="113" t="s">
        <v>98</v>
      </c>
      <c r="D62" s="114"/>
      <c r="E62" s="60">
        <f>E63</f>
        <v>50000000</v>
      </c>
      <c r="F62" s="61"/>
      <c r="G62" s="26"/>
      <c r="H62" s="20"/>
      <c r="I62" s="56"/>
      <c r="J62" s="56"/>
      <c r="K62" s="56"/>
      <c r="L62" s="21"/>
      <c r="M62" s="72">
        <f>M63</f>
        <v>0</v>
      </c>
      <c r="N62" s="3">
        <f>N63</f>
        <v>0</v>
      </c>
      <c r="O62" s="3">
        <f>O63</f>
        <v>0</v>
      </c>
      <c r="P62" s="60">
        <f>P63</f>
        <v>50000000</v>
      </c>
      <c r="Q62" s="4"/>
      <c r="R62" s="5"/>
      <c r="S62" s="5"/>
      <c r="T62" s="5"/>
      <c r="U62" s="5"/>
      <c r="V62" s="5"/>
      <c r="W62" s="5"/>
      <c r="X62" s="5"/>
      <c r="Y62" s="5"/>
    </row>
    <row r="63" spans="1:25" s="25" customFormat="1" ht="54.75" customHeight="1" x14ac:dyDescent="0.25">
      <c r="A63" s="5"/>
      <c r="B63" s="91"/>
      <c r="C63" s="33"/>
      <c r="D63" s="63" t="s">
        <v>99</v>
      </c>
      <c r="E63" s="66">
        <v>50000000</v>
      </c>
      <c r="F63" s="37"/>
      <c r="G63" s="26"/>
      <c r="H63" s="20"/>
      <c r="I63" s="56"/>
      <c r="J63" s="56"/>
      <c r="K63" s="56"/>
      <c r="L63" s="21"/>
      <c r="M63" s="72">
        <v>0</v>
      </c>
      <c r="N63" s="3">
        <f t="shared" ref="N63" si="11">M63/E63</f>
        <v>0</v>
      </c>
      <c r="O63" s="3">
        <v>0</v>
      </c>
      <c r="P63" s="26">
        <f>E63-M63</f>
        <v>50000000</v>
      </c>
      <c r="Q63" s="4"/>
      <c r="R63" s="5"/>
      <c r="S63" s="5"/>
      <c r="T63" s="5"/>
      <c r="U63" s="5"/>
      <c r="V63" s="5"/>
      <c r="W63" s="5"/>
      <c r="X63" s="5"/>
      <c r="Y63" s="5"/>
    </row>
    <row r="64" spans="1:25" s="25" customFormat="1" ht="57.75" customHeight="1" x14ac:dyDescent="0.25">
      <c r="A64" s="5"/>
      <c r="B64" s="91">
        <v>14</v>
      </c>
      <c r="C64" s="113" t="s">
        <v>11</v>
      </c>
      <c r="D64" s="114"/>
      <c r="E64" s="60">
        <f>E65</f>
        <v>50000000</v>
      </c>
      <c r="F64" s="61"/>
      <c r="G64" s="26"/>
      <c r="H64" s="20"/>
      <c r="I64" s="56"/>
      <c r="J64" s="56"/>
      <c r="K64" s="56"/>
      <c r="L64" s="21"/>
      <c r="M64" s="60">
        <f>M65</f>
        <v>18123000</v>
      </c>
      <c r="N64" s="3">
        <f>N65</f>
        <v>0.36246</v>
      </c>
      <c r="O64" s="3">
        <f>O65</f>
        <v>0.4</v>
      </c>
      <c r="P64" s="60">
        <f>P65</f>
        <v>31877000</v>
      </c>
      <c r="Q64" s="4"/>
      <c r="R64" s="5"/>
      <c r="S64" s="5"/>
      <c r="T64" s="5"/>
      <c r="U64" s="5"/>
      <c r="V64" s="5"/>
      <c r="W64" s="5"/>
      <c r="X64" s="5"/>
      <c r="Y64" s="5"/>
    </row>
    <row r="65" spans="1:25" s="25" customFormat="1" ht="70.5" customHeight="1" x14ac:dyDescent="0.25">
      <c r="A65" s="5"/>
      <c r="B65" s="91"/>
      <c r="C65" s="33"/>
      <c r="D65" s="63" t="s">
        <v>100</v>
      </c>
      <c r="E65" s="66">
        <v>50000000</v>
      </c>
      <c r="F65" s="37"/>
      <c r="G65" s="26"/>
      <c r="H65" s="20"/>
      <c r="I65" s="56"/>
      <c r="J65" s="56"/>
      <c r="K65" s="56"/>
      <c r="L65" s="21"/>
      <c r="M65" s="72">
        <v>18123000</v>
      </c>
      <c r="N65" s="3">
        <f t="shared" ref="N65" si="12">M65/E65</f>
        <v>0.36246</v>
      </c>
      <c r="O65" s="3">
        <v>0.4</v>
      </c>
      <c r="P65" s="26">
        <f>E65-M65</f>
        <v>31877000</v>
      </c>
      <c r="Q65" s="4"/>
      <c r="R65" s="5"/>
      <c r="S65" s="5"/>
      <c r="T65" s="5"/>
      <c r="U65" s="5"/>
      <c r="V65" s="5"/>
      <c r="W65" s="5"/>
      <c r="X65" s="5"/>
      <c r="Y65" s="5"/>
    </row>
    <row r="66" spans="1:25" s="25" customFormat="1" ht="44.25" customHeight="1" x14ac:dyDescent="0.25">
      <c r="A66" s="5"/>
      <c r="B66" s="91">
        <v>15</v>
      </c>
      <c r="C66" s="113" t="s">
        <v>101</v>
      </c>
      <c r="D66" s="114"/>
      <c r="E66" s="60">
        <f>E67</f>
        <v>30000000</v>
      </c>
      <c r="F66" s="61"/>
      <c r="G66" s="26"/>
      <c r="H66" s="20"/>
      <c r="I66" s="56"/>
      <c r="J66" s="56"/>
      <c r="K66" s="56"/>
      <c r="L66" s="21"/>
      <c r="M66" s="60">
        <f>M67</f>
        <v>0</v>
      </c>
      <c r="N66" s="3">
        <f>N67</f>
        <v>0</v>
      </c>
      <c r="O66" s="3">
        <f>O67</f>
        <v>0</v>
      </c>
      <c r="P66" s="60">
        <f>P67</f>
        <v>30000000</v>
      </c>
      <c r="Q66" s="4"/>
      <c r="R66" s="5"/>
      <c r="S66" s="5"/>
      <c r="T66" s="5"/>
      <c r="U66" s="5"/>
      <c r="V66" s="5"/>
      <c r="W66" s="5"/>
      <c r="X66" s="5"/>
      <c r="Y66" s="5"/>
    </row>
    <row r="67" spans="1:25" s="25" customFormat="1" ht="41.25" customHeight="1" x14ac:dyDescent="0.25">
      <c r="A67" s="5"/>
      <c r="B67" s="91"/>
      <c r="C67" s="33"/>
      <c r="D67" s="63" t="s">
        <v>101</v>
      </c>
      <c r="E67" s="66">
        <v>30000000</v>
      </c>
      <c r="F67" s="37"/>
      <c r="G67" s="26"/>
      <c r="H67" s="20"/>
      <c r="I67" s="56"/>
      <c r="J67" s="56"/>
      <c r="K67" s="56"/>
      <c r="L67" s="97"/>
      <c r="M67" s="72"/>
      <c r="N67" s="3">
        <f t="shared" ref="N67" si="13">M67/E67</f>
        <v>0</v>
      </c>
      <c r="O67" s="3">
        <v>0</v>
      </c>
      <c r="P67" s="26">
        <f>E67-M67</f>
        <v>30000000</v>
      </c>
      <c r="Q67" s="4"/>
      <c r="R67" s="5"/>
      <c r="S67" s="5"/>
      <c r="T67" s="5"/>
      <c r="U67" s="5"/>
      <c r="V67" s="5"/>
      <c r="W67" s="5"/>
      <c r="X67" s="5"/>
      <c r="Y67" s="5"/>
    </row>
    <row r="68" spans="1:25" s="31" customFormat="1" ht="45.75" customHeight="1" x14ac:dyDescent="0.25">
      <c r="A68" s="2" t="s">
        <v>5</v>
      </c>
      <c r="B68" s="132" t="s">
        <v>102</v>
      </c>
      <c r="C68" s="133"/>
      <c r="D68" s="134"/>
      <c r="E68" s="67">
        <f>E69</f>
        <v>300000000</v>
      </c>
      <c r="F68" s="70"/>
      <c r="G68" s="18"/>
      <c r="H68" s="123" t="str">
        <f>"PENYERAPAN ANGGARAN TOTAL "&amp;A68</f>
        <v>PENYERAPAN ANGGARAN TOTAL V</v>
      </c>
      <c r="I68" s="124"/>
      <c r="J68" s="124"/>
      <c r="K68" s="124"/>
      <c r="L68" s="125"/>
      <c r="M68" s="67">
        <f>M69</f>
        <v>4602000</v>
      </c>
      <c r="N68" s="35">
        <f>N69</f>
        <v>2.2490571157237821E-2</v>
      </c>
      <c r="O68" s="35">
        <f>O69</f>
        <v>3.3333333333333333E-2</v>
      </c>
      <c r="P68" s="67">
        <f>P69</f>
        <v>295398000</v>
      </c>
      <c r="Q68" s="36"/>
      <c r="R68" s="2"/>
      <c r="S68" s="2"/>
      <c r="T68" s="2"/>
      <c r="U68" s="2"/>
      <c r="V68" s="2"/>
      <c r="W68" s="2"/>
      <c r="X68" s="2"/>
      <c r="Y68" s="2"/>
    </row>
    <row r="69" spans="1:25" s="25" customFormat="1" ht="27" customHeight="1" x14ac:dyDescent="0.25">
      <c r="A69" s="5"/>
      <c r="B69" s="91">
        <v>16</v>
      </c>
      <c r="C69" s="113" t="s">
        <v>119</v>
      </c>
      <c r="D69" s="114"/>
      <c r="E69" s="60">
        <f>SUM(E70:E72)</f>
        <v>300000000</v>
      </c>
      <c r="F69" s="61"/>
      <c r="G69" s="26"/>
      <c r="H69" s="20"/>
      <c r="I69" s="56"/>
      <c r="J69" s="56"/>
      <c r="K69" s="56"/>
      <c r="L69" s="21"/>
      <c r="M69" s="60">
        <f>SUM(M70:M72)</f>
        <v>4602000</v>
      </c>
      <c r="N69" s="3">
        <f>AVERAGE(N70:N72)</f>
        <v>2.2490571157237821E-2</v>
      </c>
      <c r="O69" s="3">
        <f>AVERAGE(O70:O72)</f>
        <v>3.3333333333333333E-2</v>
      </c>
      <c r="P69" s="60">
        <f>SUM(P70:P72)</f>
        <v>295398000</v>
      </c>
      <c r="Q69" s="4"/>
      <c r="R69" s="5"/>
      <c r="S69" s="5"/>
      <c r="T69" s="5"/>
      <c r="U69" s="5"/>
      <c r="V69" s="5"/>
      <c r="W69" s="5"/>
      <c r="X69" s="5"/>
      <c r="Y69" s="5"/>
    </row>
    <row r="70" spans="1:25" s="25" customFormat="1" ht="58.5" customHeight="1" x14ac:dyDescent="0.25">
      <c r="A70" s="5"/>
      <c r="B70" s="91"/>
      <c r="C70" s="39"/>
      <c r="D70" s="38" t="s">
        <v>171</v>
      </c>
      <c r="E70" s="60">
        <v>189000000</v>
      </c>
      <c r="F70" s="65"/>
      <c r="G70" s="26"/>
      <c r="H70" s="20"/>
      <c r="I70" s="56"/>
      <c r="J70" s="56"/>
      <c r="K70" s="56"/>
      <c r="L70" s="21"/>
      <c r="M70" s="62">
        <v>4000000</v>
      </c>
      <c r="N70" s="3">
        <f t="shared" ref="N70:N72" si="14">M70/E70</f>
        <v>2.1164021164021163E-2</v>
      </c>
      <c r="O70" s="3">
        <v>0.05</v>
      </c>
      <c r="P70" s="60">
        <f>E70-M70</f>
        <v>185000000</v>
      </c>
      <c r="Q70" s="4"/>
      <c r="R70" s="5"/>
      <c r="S70" s="5"/>
      <c r="T70" s="5"/>
      <c r="U70" s="5"/>
      <c r="V70" s="5"/>
      <c r="W70" s="5"/>
      <c r="X70" s="5"/>
      <c r="Y70" s="5"/>
    </row>
    <row r="71" spans="1:25" s="25" customFormat="1" x14ac:dyDescent="0.25">
      <c r="A71" s="5"/>
      <c r="B71" s="91"/>
      <c r="C71" s="33"/>
      <c r="D71" s="38" t="s">
        <v>172</v>
      </c>
      <c r="E71" s="60">
        <v>98000000</v>
      </c>
      <c r="F71" s="37"/>
      <c r="G71" s="26"/>
      <c r="H71" s="20"/>
      <c r="I71" s="56"/>
      <c r="J71" s="56"/>
      <c r="K71" s="56"/>
      <c r="L71" s="21"/>
      <c r="M71" s="72"/>
      <c r="N71" s="3">
        <f t="shared" si="14"/>
        <v>0</v>
      </c>
      <c r="O71" s="3">
        <v>0</v>
      </c>
      <c r="P71" s="60">
        <f>E71-M71</f>
        <v>98000000</v>
      </c>
      <c r="Q71" s="4"/>
      <c r="R71" s="5"/>
      <c r="S71" s="5"/>
      <c r="T71" s="5"/>
      <c r="U71" s="5"/>
      <c r="V71" s="5"/>
      <c r="W71" s="5"/>
      <c r="X71" s="5"/>
      <c r="Y71" s="5"/>
    </row>
    <row r="72" spans="1:25" s="25" customFormat="1" ht="27" customHeight="1" x14ac:dyDescent="0.25">
      <c r="A72" s="5"/>
      <c r="B72" s="91"/>
      <c r="C72" s="39"/>
      <c r="D72" s="38" t="s">
        <v>163</v>
      </c>
      <c r="E72" s="60">
        <v>13000000</v>
      </c>
      <c r="F72" s="65"/>
      <c r="G72" s="26"/>
      <c r="H72" s="20"/>
      <c r="I72" s="56"/>
      <c r="J72" s="56"/>
      <c r="K72" s="56"/>
      <c r="L72" s="97"/>
      <c r="M72" s="62">
        <v>602000</v>
      </c>
      <c r="N72" s="3">
        <f t="shared" si="14"/>
        <v>4.6307692307692307E-2</v>
      </c>
      <c r="O72" s="3">
        <v>0.05</v>
      </c>
      <c r="P72" s="60">
        <f>E72-M72</f>
        <v>12398000</v>
      </c>
      <c r="Q72" s="4"/>
      <c r="R72" s="5"/>
      <c r="S72" s="5"/>
      <c r="T72" s="5"/>
      <c r="U72" s="5"/>
      <c r="V72" s="5"/>
      <c r="W72" s="5"/>
      <c r="X72" s="5"/>
      <c r="Y72" s="5"/>
    </row>
    <row r="73" spans="1:25" s="31" customFormat="1" ht="42" customHeight="1" x14ac:dyDescent="0.25">
      <c r="A73" s="2" t="s">
        <v>7</v>
      </c>
      <c r="B73" s="132" t="s">
        <v>120</v>
      </c>
      <c r="C73" s="133"/>
      <c r="D73" s="134"/>
      <c r="E73" s="67">
        <f>E74+E80+E85+E88+E93</f>
        <v>2180000000</v>
      </c>
      <c r="F73" s="69"/>
      <c r="G73" s="18"/>
      <c r="H73" s="123" t="str">
        <f>"PENYERAPAN ANGGARAN TOTAL "&amp;A73</f>
        <v>PENYERAPAN ANGGARAN TOTAL VI</v>
      </c>
      <c r="I73" s="124"/>
      <c r="J73" s="124"/>
      <c r="K73" s="124"/>
      <c r="L73" s="125"/>
      <c r="M73" s="67">
        <f>M74+M80+M85+M88+M93</f>
        <v>52653797</v>
      </c>
      <c r="N73" s="35">
        <f>AVERAGE(N74,N80,N85,N88,N93)</f>
        <v>3.9145217222222223E-2</v>
      </c>
      <c r="O73" s="35">
        <f>AVERAGE(O74,O80,O85,O88,O93)</f>
        <v>4.583333333333333E-2</v>
      </c>
      <c r="P73" s="67">
        <f>P74+P80+P85+P88+P93</f>
        <v>2127346203</v>
      </c>
      <c r="Q73" s="36"/>
      <c r="R73" s="2"/>
      <c r="S73" s="2"/>
      <c r="T73" s="2"/>
      <c r="U73" s="2"/>
      <c r="V73" s="2"/>
      <c r="W73" s="2"/>
      <c r="X73" s="2"/>
      <c r="Y73" s="2"/>
    </row>
    <row r="74" spans="1:25" s="25" customFormat="1" ht="25.5" customHeight="1" x14ac:dyDescent="0.25">
      <c r="A74" s="5"/>
      <c r="B74" s="91">
        <v>17</v>
      </c>
      <c r="C74" s="113" t="s">
        <v>103</v>
      </c>
      <c r="D74" s="114"/>
      <c r="E74" s="60">
        <f>SUM(E75:E79)</f>
        <v>225000000</v>
      </c>
      <c r="F74" s="61"/>
      <c r="G74" s="26"/>
      <c r="H74" s="20"/>
      <c r="I74" s="56"/>
      <c r="J74" s="56"/>
      <c r="K74" s="56"/>
      <c r="L74" s="21"/>
      <c r="M74" s="72">
        <f>SUM(M75:M79)</f>
        <v>0</v>
      </c>
      <c r="N74" s="3">
        <f>AVERAGE(N75:N79)</f>
        <v>0</v>
      </c>
      <c r="O74" s="3">
        <f>AVERAGE(O75:O78)</f>
        <v>0</v>
      </c>
      <c r="P74" s="60">
        <f>SUM(P75:P79)</f>
        <v>225000000</v>
      </c>
      <c r="Q74" s="4"/>
      <c r="R74" s="5"/>
      <c r="S74" s="5"/>
      <c r="T74" s="5"/>
      <c r="U74" s="5"/>
      <c r="V74" s="5"/>
      <c r="W74" s="5"/>
      <c r="X74" s="5"/>
      <c r="Y74" s="5"/>
    </row>
    <row r="75" spans="1:25" s="25" customFormat="1" ht="42" customHeight="1" x14ac:dyDescent="0.25">
      <c r="A75" s="5"/>
      <c r="B75" s="91"/>
      <c r="C75" s="33"/>
      <c r="D75" s="63" t="s">
        <v>104</v>
      </c>
      <c r="E75" s="66">
        <v>50000000</v>
      </c>
      <c r="F75" s="37"/>
      <c r="G75" s="26"/>
      <c r="H75" s="20"/>
      <c r="I75" s="56"/>
      <c r="J75" s="56"/>
      <c r="K75" s="56"/>
      <c r="L75" s="21"/>
      <c r="M75" s="72">
        <v>0</v>
      </c>
      <c r="N75" s="3">
        <f t="shared" ref="N75:N79" si="15">M75/E75</f>
        <v>0</v>
      </c>
      <c r="O75" s="3">
        <v>0</v>
      </c>
      <c r="P75" s="26">
        <f>E75-M75</f>
        <v>50000000</v>
      </c>
      <c r="Q75" s="4"/>
      <c r="R75" s="5"/>
      <c r="S75" s="5"/>
      <c r="T75" s="5"/>
      <c r="U75" s="5"/>
      <c r="V75" s="5"/>
      <c r="W75" s="5"/>
      <c r="X75" s="5"/>
      <c r="Y75" s="5"/>
    </row>
    <row r="76" spans="1:25" s="25" customFormat="1" ht="41.25" customHeight="1" x14ac:dyDescent="0.25">
      <c r="A76" s="5"/>
      <c r="B76" s="91"/>
      <c r="C76" s="33"/>
      <c r="D76" s="63" t="s">
        <v>154</v>
      </c>
      <c r="E76" s="66">
        <v>60000000</v>
      </c>
      <c r="F76" s="37"/>
      <c r="G76" s="26"/>
      <c r="H76" s="20"/>
      <c r="I76" s="56"/>
      <c r="J76" s="56"/>
      <c r="K76" s="56"/>
      <c r="L76" s="21"/>
      <c r="M76" s="72">
        <v>0</v>
      </c>
      <c r="N76" s="3">
        <f t="shared" si="15"/>
        <v>0</v>
      </c>
      <c r="O76" s="3">
        <v>0</v>
      </c>
      <c r="P76" s="26">
        <f>E76-M76</f>
        <v>60000000</v>
      </c>
      <c r="Q76" s="4"/>
      <c r="R76" s="5"/>
      <c r="S76" s="5"/>
      <c r="T76" s="5"/>
      <c r="U76" s="5"/>
      <c r="V76" s="5"/>
      <c r="W76" s="5"/>
      <c r="X76" s="5"/>
      <c r="Y76" s="5"/>
    </row>
    <row r="77" spans="1:25" s="25" customFormat="1" ht="52.5" customHeight="1" x14ac:dyDescent="0.25">
      <c r="A77" s="5"/>
      <c r="B77" s="91"/>
      <c r="C77" s="33"/>
      <c r="D77" s="63" t="s">
        <v>155</v>
      </c>
      <c r="E77" s="66">
        <v>20000000</v>
      </c>
      <c r="F77" s="37"/>
      <c r="G77" s="26"/>
      <c r="H77" s="20"/>
      <c r="I77" s="56"/>
      <c r="J77" s="56"/>
      <c r="K77" s="56"/>
      <c r="L77" s="21"/>
      <c r="M77" s="72">
        <v>0</v>
      </c>
      <c r="N77" s="3">
        <f t="shared" si="15"/>
        <v>0</v>
      </c>
      <c r="O77" s="3">
        <v>0</v>
      </c>
      <c r="P77" s="26">
        <f>E77-M77</f>
        <v>20000000</v>
      </c>
      <c r="Q77" s="4"/>
      <c r="R77" s="5"/>
      <c r="S77" s="5"/>
      <c r="T77" s="5"/>
      <c r="U77" s="5"/>
      <c r="V77" s="5"/>
      <c r="W77" s="5"/>
      <c r="X77" s="5"/>
      <c r="Y77" s="5"/>
    </row>
    <row r="78" spans="1:25" s="25" customFormat="1" ht="45" customHeight="1" x14ac:dyDescent="0.25">
      <c r="A78" s="5"/>
      <c r="B78" s="91"/>
      <c r="C78" s="33"/>
      <c r="D78" s="63" t="s">
        <v>156</v>
      </c>
      <c r="E78" s="66">
        <v>60000000</v>
      </c>
      <c r="F78" s="37"/>
      <c r="G78" s="26"/>
      <c r="H78" s="20"/>
      <c r="I78" s="56"/>
      <c r="J78" s="56"/>
      <c r="K78" s="56"/>
      <c r="L78" s="21"/>
      <c r="M78" s="72">
        <v>0</v>
      </c>
      <c r="N78" s="3">
        <f t="shared" si="15"/>
        <v>0</v>
      </c>
      <c r="O78" s="3">
        <v>0</v>
      </c>
      <c r="P78" s="26">
        <f>E78-M78</f>
        <v>60000000</v>
      </c>
      <c r="Q78" s="4"/>
      <c r="R78" s="5"/>
      <c r="S78" s="5"/>
      <c r="T78" s="5"/>
      <c r="U78" s="5"/>
      <c r="V78" s="5"/>
      <c r="W78" s="5"/>
      <c r="X78" s="5"/>
      <c r="Y78" s="5"/>
    </row>
    <row r="79" spans="1:25" s="25" customFormat="1" ht="19.5" customHeight="1" x14ac:dyDescent="0.25">
      <c r="A79" s="5"/>
      <c r="B79" s="91"/>
      <c r="C79" s="33"/>
      <c r="D79" s="63" t="s">
        <v>8</v>
      </c>
      <c r="E79" s="66">
        <v>35000000</v>
      </c>
      <c r="F79" s="37"/>
      <c r="G79" s="26"/>
      <c r="H79" s="20"/>
      <c r="I79" s="56"/>
      <c r="J79" s="56"/>
      <c r="K79" s="56"/>
      <c r="L79" s="21"/>
      <c r="M79" s="72">
        <v>0</v>
      </c>
      <c r="N79" s="3">
        <f t="shared" si="15"/>
        <v>0</v>
      </c>
      <c r="O79" s="3"/>
      <c r="P79" s="26">
        <f>E79-M79</f>
        <v>35000000</v>
      </c>
      <c r="Q79" s="4"/>
      <c r="R79" s="5"/>
      <c r="S79" s="5"/>
      <c r="T79" s="5"/>
      <c r="U79" s="5"/>
      <c r="V79" s="5"/>
      <c r="W79" s="5"/>
      <c r="X79" s="5"/>
      <c r="Y79" s="5"/>
    </row>
    <row r="80" spans="1:25" s="25" customFormat="1" ht="28.5" customHeight="1" x14ac:dyDescent="0.25">
      <c r="A80" s="5"/>
      <c r="B80" s="91">
        <v>18</v>
      </c>
      <c r="C80" s="113" t="s">
        <v>13</v>
      </c>
      <c r="D80" s="114"/>
      <c r="E80" s="60">
        <f>SUM(E81:E84)</f>
        <v>585000000</v>
      </c>
      <c r="F80" s="61"/>
      <c r="G80" s="26"/>
      <c r="H80" s="20"/>
      <c r="I80" s="56"/>
      <c r="J80" s="56"/>
      <c r="K80" s="56"/>
      <c r="L80" s="21"/>
      <c r="M80" s="60">
        <f>SUM(M81:M84)</f>
        <v>52653797</v>
      </c>
      <c r="N80" s="3">
        <f>AVERAGE(N81:N84)</f>
        <v>0.19572608611111111</v>
      </c>
      <c r="O80" s="3">
        <f>AVERAGE(O81:O83)</f>
        <v>0.16666666666666666</v>
      </c>
      <c r="P80" s="60">
        <f>SUM(P81:P84)</f>
        <v>532346203</v>
      </c>
      <c r="Q80" s="4"/>
      <c r="R80" s="5"/>
      <c r="S80" s="5"/>
      <c r="T80" s="5"/>
      <c r="U80" s="5"/>
      <c r="V80" s="5"/>
      <c r="W80" s="5"/>
      <c r="X80" s="5"/>
      <c r="Y80" s="5"/>
    </row>
    <row r="81" spans="1:25" s="25" customFormat="1" ht="28.5" customHeight="1" x14ac:dyDescent="0.25">
      <c r="A81" s="5"/>
      <c r="B81" s="91"/>
      <c r="C81" s="33"/>
      <c r="D81" s="63" t="s">
        <v>105</v>
      </c>
      <c r="E81" s="66">
        <v>180000000</v>
      </c>
      <c r="F81" s="37"/>
      <c r="G81" s="26"/>
      <c r="H81" s="20"/>
      <c r="I81" s="56"/>
      <c r="J81" s="56"/>
      <c r="K81" s="56"/>
      <c r="L81" s="21"/>
      <c r="M81" s="72">
        <v>35000000</v>
      </c>
      <c r="N81" s="3">
        <f t="shared" ref="N81:N84" si="16">M81/E81</f>
        <v>0.19444444444444445</v>
      </c>
      <c r="O81" s="3">
        <v>0.2</v>
      </c>
      <c r="P81" s="26">
        <f>E81-M81</f>
        <v>145000000</v>
      </c>
      <c r="Q81" s="4"/>
      <c r="R81" s="5"/>
      <c r="S81" s="5"/>
      <c r="T81" s="5"/>
      <c r="U81" s="5"/>
      <c r="V81" s="5"/>
      <c r="W81" s="5"/>
      <c r="X81" s="5"/>
      <c r="Y81" s="5"/>
    </row>
    <row r="82" spans="1:25" s="25" customFormat="1" ht="25.5" customHeight="1" x14ac:dyDescent="0.25">
      <c r="A82" s="5"/>
      <c r="B82" s="91"/>
      <c r="C82" s="33"/>
      <c r="D82" s="63" t="s">
        <v>106</v>
      </c>
      <c r="E82" s="66">
        <v>250000000</v>
      </c>
      <c r="F82" s="37"/>
      <c r="G82" s="26"/>
      <c r="H82" s="20"/>
      <c r="I82" s="56"/>
      <c r="J82" s="56"/>
      <c r="K82" s="56"/>
      <c r="L82" s="21"/>
      <c r="M82" s="72"/>
      <c r="N82" s="3">
        <f t="shared" si="16"/>
        <v>0</v>
      </c>
      <c r="O82" s="3">
        <v>0.3</v>
      </c>
      <c r="P82" s="26">
        <f>E82-M82</f>
        <v>250000000</v>
      </c>
      <c r="Q82" s="4"/>
      <c r="R82" s="5"/>
      <c r="S82" s="5"/>
      <c r="T82" s="5"/>
      <c r="U82" s="5"/>
      <c r="V82" s="5"/>
      <c r="W82" s="5"/>
      <c r="X82" s="5"/>
      <c r="Y82" s="5"/>
    </row>
    <row r="83" spans="1:25" s="25" customFormat="1" ht="29.25" customHeight="1" x14ac:dyDescent="0.25">
      <c r="A83" s="5"/>
      <c r="B83" s="91"/>
      <c r="C83" s="33"/>
      <c r="D83" s="63" t="s">
        <v>107</v>
      </c>
      <c r="E83" s="66">
        <v>125000000</v>
      </c>
      <c r="F83" s="37"/>
      <c r="G83" s="26"/>
      <c r="H83" s="20"/>
      <c r="I83" s="56"/>
      <c r="J83" s="56"/>
      <c r="K83" s="56"/>
      <c r="L83" s="21"/>
      <c r="M83" s="72"/>
      <c r="N83" s="3">
        <f t="shared" si="16"/>
        <v>0</v>
      </c>
      <c r="O83" s="3">
        <v>0</v>
      </c>
      <c r="P83" s="26">
        <f>E83-M83</f>
        <v>125000000</v>
      </c>
      <c r="Q83" s="4"/>
      <c r="R83" s="5"/>
      <c r="S83" s="5"/>
      <c r="T83" s="5"/>
      <c r="U83" s="5"/>
      <c r="V83" s="5"/>
      <c r="W83" s="5"/>
      <c r="X83" s="5"/>
      <c r="Y83" s="5"/>
    </row>
    <row r="84" spans="1:25" s="25" customFormat="1" ht="28.5" customHeight="1" x14ac:dyDescent="0.25">
      <c r="A84" s="5"/>
      <c r="B84" s="91"/>
      <c r="C84" s="33"/>
      <c r="D84" s="63" t="s">
        <v>173</v>
      </c>
      <c r="E84" s="66">
        <v>30000000</v>
      </c>
      <c r="F84" s="37"/>
      <c r="G84" s="26"/>
      <c r="H84" s="20"/>
      <c r="I84" s="56"/>
      <c r="J84" s="56"/>
      <c r="K84" s="56"/>
      <c r="L84" s="21"/>
      <c r="M84" s="72">
        <v>17653797</v>
      </c>
      <c r="N84" s="3">
        <f t="shared" si="16"/>
        <v>0.58845990000000004</v>
      </c>
      <c r="O84" s="3"/>
      <c r="P84" s="26">
        <f>E84-M84</f>
        <v>12346203</v>
      </c>
      <c r="Q84" s="4"/>
      <c r="R84" s="5"/>
      <c r="S84" s="5"/>
      <c r="T84" s="5"/>
      <c r="U84" s="5"/>
      <c r="V84" s="5"/>
      <c r="W84" s="5"/>
      <c r="X84" s="5"/>
      <c r="Y84" s="5"/>
    </row>
    <row r="85" spans="1:25" s="25" customFormat="1" ht="54" customHeight="1" x14ac:dyDescent="0.25">
      <c r="A85" s="5"/>
      <c r="B85" s="91">
        <v>19</v>
      </c>
      <c r="C85" s="113" t="s">
        <v>108</v>
      </c>
      <c r="D85" s="114"/>
      <c r="E85" s="60">
        <f>SUM(E86:E87)</f>
        <v>150000000</v>
      </c>
      <c r="F85" s="61"/>
      <c r="G85" s="26"/>
      <c r="H85" s="20"/>
      <c r="I85" s="56"/>
      <c r="J85" s="56"/>
      <c r="K85" s="56"/>
      <c r="L85" s="21"/>
      <c r="M85" s="72">
        <f>SUM(M86:M87)</f>
        <v>0</v>
      </c>
      <c r="N85" s="3">
        <f>AVERAGE(N86:N87)</f>
        <v>0</v>
      </c>
      <c r="O85" s="3">
        <f>O86</f>
        <v>0</v>
      </c>
      <c r="P85" s="60">
        <f>SUM(P86:P87)</f>
        <v>150000000</v>
      </c>
      <c r="Q85" s="4"/>
      <c r="R85" s="5"/>
      <c r="S85" s="5"/>
      <c r="T85" s="5"/>
      <c r="U85" s="5"/>
      <c r="V85" s="5"/>
      <c r="W85" s="5"/>
      <c r="X85" s="5"/>
      <c r="Y85" s="5"/>
    </row>
    <row r="86" spans="1:25" s="25" customFormat="1" ht="83.25" customHeight="1" x14ac:dyDescent="0.25">
      <c r="A86" s="5"/>
      <c r="B86" s="91"/>
      <c r="C86" s="33"/>
      <c r="D86" s="63" t="s">
        <v>109</v>
      </c>
      <c r="E86" s="66">
        <v>134720000</v>
      </c>
      <c r="F86" s="37"/>
      <c r="G86" s="26"/>
      <c r="H86" s="20"/>
      <c r="I86" s="56"/>
      <c r="J86" s="56"/>
      <c r="K86" s="56"/>
      <c r="L86" s="21"/>
      <c r="M86" s="72">
        <v>0</v>
      </c>
      <c r="N86" s="3">
        <f t="shared" ref="N86:N87" si="17">M86/E86</f>
        <v>0</v>
      </c>
      <c r="O86" s="3">
        <v>0</v>
      </c>
      <c r="P86" s="26">
        <f>E86-M86</f>
        <v>134720000</v>
      </c>
      <c r="Q86" s="4"/>
      <c r="R86" s="5"/>
      <c r="S86" s="5"/>
      <c r="T86" s="5"/>
      <c r="U86" s="5"/>
      <c r="V86" s="5"/>
      <c r="W86" s="5"/>
      <c r="X86" s="5"/>
      <c r="Y86" s="5"/>
    </row>
    <row r="87" spans="1:25" s="25" customFormat="1" ht="30" customHeight="1" x14ac:dyDescent="0.25">
      <c r="A87" s="5"/>
      <c r="B87" s="91"/>
      <c r="C87" s="39"/>
      <c r="D87" s="38" t="s">
        <v>163</v>
      </c>
      <c r="E87" s="60">
        <v>15280000</v>
      </c>
      <c r="F87" s="65"/>
      <c r="G87" s="26"/>
      <c r="H87" s="20"/>
      <c r="I87" s="56"/>
      <c r="J87" s="56"/>
      <c r="K87" s="56"/>
      <c r="L87" s="21"/>
      <c r="M87" s="62">
        <v>0</v>
      </c>
      <c r="N87" s="3">
        <f t="shared" si="17"/>
        <v>0</v>
      </c>
      <c r="O87" s="3"/>
      <c r="P87" s="26">
        <f>E87-M87</f>
        <v>15280000</v>
      </c>
      <c r="Q87" s="4"/>
      <c r="R87" s="5"/>
      <c r="S87" s="5"/>
      <c r="T87" s="5"/>
      <c r="U87" s="5"/>
      <c r="V87" s="5"/>
      <c r="W87" s="5"/>
      <c r="X87" s="5"/>
      <c r="Y87" s="5"/>
    </row>
    <row r="88" spans="1:25" s="25" customFormat="1" ht="44.25" customHeight="1" x14ac:dyDescent="0.25">
      <c r="A88" s="5"/>
      <c r="B88" s="91">
        <v>20</v>
      </c>
      <c r="C88" s="113" t="s">
        <v>110</v>
      </c>
      <c r="D88" s="114"/>
      <c r="E88" s="60">
        <f>SUM(E89:E92)</f>
        <v>1120000000</v>
      </c>
      <c r="F88" s="61"/>
      <c r="G88" s="26"/>
      <c r="H88" s="20"/>
      <c r="I88" s="56"/>
      <c r="J88" s="56"/>
      <c r="K88" s="56"/>
      <c r="L88" s="21"/>
      <c r="M88" s="72">
        <f>SUM(M89:M92)</f>
        <v>0</v>
      </c>
      <c r="N88" s="3">
        <f>AVERAGE(N89:N92)</f>
        <v>0</v>
      </c>
      <c r="O88" s="3">
        <f>AVERAGE(O89:O92)</f>
        <v>6.25E-2</v>
      </c>
      <c r="P88" s="60">
        <f>SUM(P89:P92)</f>
        <v>1120000000</v>
      </c>
      <c r="Q88" s="4"/>
      <c r="R88" s="5"/>
      <c r="S88" s="5"/>
      <c r="T88" s="5"/>
      <c r="U88" s="5"/>
      <c r="V88" s="5"/>
      <c r="W88" s="5"/>
      <c r="X88" s="5"/>
      <c r="Y88" s="5"/>
    </row>
    <row r="89" spans="1:25" s="25" customFormat="1" ht="27" customHeight="1" x14ac:dyDescent="0.25">
      <c r="A89" s="5"/>
      <c r="B89" s="91"/>
      <c r="C89" s="33"/>
      <c r="D89" s="63" t="s">
        <v>157</v>
      </c>
      <c r="E89" s="66">
        <v>41500000</v>
      </c>
      <c r="F89" s="37"/>
      <c r="G89" s="26"/>
      <c r="H89" s="20"/>
      <c r="I89" s="56"/>
      <c r="J89" s="56"/>
      <c r="K89" s="56"/>
      <c r="L89" s="21"/>
      <c r="M89" s="72">
        <v>0</v>
      </c>
      <c r="N89" s="3">
        <f t="shared" ref="N89:N92" si="18">M89/E89</f>
        <v>0</v>
      </c>
      <c r="O89" s="3">
        <v>0</v>
      </c>
      <c r="P89" s="26">
        <f>E89-M89</f>
        <v>41500000</v>
      </c>
      <c r="Q89" s="4"/>
      <c r="R89" s="5"/>
      <c r="S89" s="5"/>
      <c r="T89" s="5"/>
      <c r="U89" s="5"/>
      <c r="V89" s="5"/>
      <c r="W89" s="5"/>
      <c r="X89" s="5"/>
      <c r="Y89" s="5"/>
    </row>
    <row r="90" spans="1:25" s="25" customFormat="1" ht="42" customHeight="1" x14ac:dyDescent="0.25">
      <c r="A90" s="5"/>
      <c r="B90" s="91"/>
      <c r="C90" s="33"/>
      <c r="D90" s="63" t="s">
        <v>158</v>
      </c>
      <c r="E90" s="66">
        <v>537500000</v>
      </c>
      <c r="F90" s="37"/>
      <c r="G90" s="26"/>
      <c r="H90" s="20"/>
      <c r="I90" s="56"/>
      <c r="J90" s="56"/>
      <c r="K90" s="56"/>
      <c r="L90" s="21"/>
      <c r="M90" s="72">
        <v>0</v>
      </c>
      <c r="N90" s="3">
        <f t="shared" si="18"/>
        <v>0</v>
      </c>
      <c r="O90" s="3">
        <v>0.25</v>
      </c>
      <c r="P90" s="26">
        <f>E90-M90</f>
        <v>537500000</v>
      </c>
      <c r="Q90" s="4"/>
      <c r="R90" s="5"/>
      <c r="S90" s="5"/>
      <c r="T90" s="5"/>
      <c r="U90" s="5"/>
      <c r="V90" s="5"/>
      <c r="W90" s="5"/>
      <c r="X90" s="5"/>
      <c r="Y90" s="5"/>
    </row>
    <row r="91" spans="1:25" s="25" customFormat="1" ht="38.25" x14ac:dyDescent="0.25">
      <c r="A91" s="5"/>
      <c r="B91" s="91"/>
      <c r="C91" s="33"/>
      <c r="D91" s="63" t="s">
        <v>111</v>
      </c>
      <c r="E91" s="66">
        <v>484520000</v>
      </c>
      <c r="F91" s="37"/>
      <c r="G91" s="26"/>
      <c r="H91" s="20"/>
      <c r="I91" s="56"/>
      <c r="J91" s="56"/>
      <c r="K91" s="56"/>
      <c r="L91" s="21"/>
      <c r="M91" s="72">
        <v>0</v>
      </c>
      <c r="N91" s="3">
        <f t="shared" si="18"/>
        <v>0</v>
      </c>
      <c r="O91" s="3">
        <v>0</v>
      </c>
      <c r="P91" s="26">
        <f>E91-M91</f>
        <v>484520000</v>
      </c>
      <c r="Q91" s="4"/>
      <c r="R91" s="5"/>
      <c r="S91" s="5"/>
      <c r="T91" s="5"/>
      <c r="U91" s="5"/>
      <c r="V91" s="5"/>
      <c r="W91" s="5"/>
      <c r="X91" s="5"/>
      <c r="Y91" s="5"/>
    </row>
    <row r="92" spans="1:25" s="25" customFormat="1" ht="25.5" x14ac:dyDescent="0.25">
      <c r="A92" s="5"/>
      <c r="B92" s="91"/>
      <c r="C92" s="33"/>
      <c r="D92" s="63" t="s">
        <v>159</v>
      </c>
      <c r="E92" s="66">
        <v>56480000</v>
      </c>
      <c r="F92" s="37"/>
      <c r="G92" s="26"/>
      <c r="H92" s="20"/>
      <c r="I92" s="56"/>
      <c r="J92" s="56"/>
      <c r="K92" s="56"/>
      <c r="L92" s="21"/>
      <c r="M92" s="72">
        <v>0</v>
      </c>
      <c r="N92" s="3">
        <f t="shared" si="18"/>
        <v>0</v>
      </c>
      <c r="O92" s="3">
        <v>0</v>
      </c>
      <c r="P92" s="26">
        <f>E92-M92</f>
        <v>56480000</v>
      </c>
      <c r="Q92" s="4"/>
      <c r="R92" s="5"/>
      <c r="S92" s="5"/>
      <c r="T92" s="5"/>
      <c r="U92" s="5"/>
      <c r="V92" s="5"/>
      <c r="W92" s="5"/>
      <c r="X92" s="5"/>
      <c r="Y92" s="5"/>
    </row>
    <row r="93" spans="1:25" s="25" customFormat="1" ht="30" customHeight="1" x14ac:dyDescent="0.25">
      <c r="A93" s="5"/>
      <c r="B93" s="91">
        <v>21</v>
      </c>
      <c r="C93" s="113" t="s">
        <v>112</v>
      </c>
      <c r="D93" s="114"/>
      <c r="E93" s="60">
        <f>E94</f>
        <v>100000000</v>
      </c>
      <c r="F93" s="61"/>
      <c r="G93" s="26"/>
      <c r="H93" s="20"/>
      <c r="I93" s="56"/>
      <c r="J93" s="56"/>
      <c r="K93" s="56"/>
      <c r="L93" s="21"/>
      <c r="M93" s="72">
        <f>M94</f>
        <v>0</v>
      </c>
      <c r="N93" s="3">
        <f>N94</f>
        <v>0</v>
      </c>
      <c r="O93" s="3">
        <f>O94</f>
        <v>0</v>
      </c>
      <c r="P93" s="60">
        <f>P94</f>
        <v>100000000</v>
      </c>
      <c r="Q93" s="4"/>
      <c r="R93" s="5"/>
      <c r="S93" s="5"/>
      <c r="T93" s="5"/>
      <c r="U93" s="5"/>
      <c r="V93" s="5"/>
      <c r="W93" s="5"/>
      <c r="X93" s="5"/>
      <c r="Y93" s="5"/>
    </row>
    <row r="94" spans="1:25" s="25" customFormat="1" ht="42" customHeight="1" x14ac:dyDescent="0.25">
      <c r="A94" s="5"/>
      <c r="B94" s="91"/>
      <c r="C94" s="33"/>
      <c r="D94" s="63" t="s">
        <v>160</v>
      </c>
      <c r="E94" s="66">
        <v>100000000</v>
      </c>
      <c r="F94" s="37"/>
      <c r="G94" s="26"/>
      <c r="H94" s="20"/>
      <c r="I94" s="56"/>
      <c r="J94" s="56"/>
      <c r="K94" s="56"/>
      <c r="L94" s="97"/>
      <c r="M94" s="72">
        <v>0</v>
      </c>
      <c r="N94" s="3">
        <f t="shared" ref="N94" si="19">M94/E94</f>
        <v>0</v>
      </c>
      <c r="O94" s="3">
        <v>0</v>
      </c>
      <c r="P94" s="26">
        <f>E94-M94</f>
        <v>100000000</v>
      </c>
      <c r="Q94" s="4"/>
      <c r="R94" s="5"/>
      <c r="S94" s="5"/>
      <c r="T94" s="5"/>
      <c r="U94" s="5"/>
      <c r="V94" s="5"/>
      <c r="W94" s="5"/>
      <c r="X94" s="5"/>
      <c r="Y94" s="5"/>
    </row>
    <row r="95" spans="1:25" s="31" customFormat="1" ht="54" customHeight="1" x14ac:dyDescent="0.25">
      <c r="A95" s="2" t="s">
        <v>12</v>
      </c>
      <c r="B95" s="132" t="s">
        <v>113</v>
      </c>
      <c r="C95" s="133"/>
      <c r="D95" s="134"/>
      <c r="E95" s="67">
        <f>E96+E98+E100</f>
        <v>150000000</v>
      </c>
      <c r="F95" s="71"/>
      <c r="G95" s="18"/>
      <c r="H95" s="123" t="str">
        <f>"PENYERAPAN ANGGARAN TOTAL "&amp;A95</f>
        <v>PENYERAPAN ANGGARAN TOTAL VII</v>
      </c>
      <c r="I95" s="124"/>
      <c r="J95" s="124"/>
      <c r="K95" s="124"/>
      <c r="L95" s="125"/>
      <c r="M95" s="72">
        <f>M96+M98+M100</f>
        <v>0</v>
      </c>
      <c r="N95" s="35">
        <f>AVERAGE(N96,N98,N100)</f>
        <v>0</v>
      </c>
      <c r="O95" s="35">
        <f>AVERAGE(O96,O98,O100)</f>
        <v>0</v>
      </c>
      <c r="P95" s="67">
        <f>P96+P98+P100</f>
        <v>150000000</v>
      </c>
      <c r="Q95" s="36"/>
      <c r="R95" s="2"/>
      <c r="S95" s="2"/>
      <c r="T95" s="2"/>
      <c r="U95" s="2"/>
      <c r="V95" s="2"/>
      <c r="W95" s="2"/>
      <c r="X95" s="2"/>
      <c r="Y95" s="2"/>
    </row>
    <row r="96" spans="1:25" s="25" customFormat="1" ht="42.75" customHeight="1" x14ac:dyDescent="0.25">
      <c r="A96" s="5"/>
      <c r="B96" s="91">
        <v>22</v>
      </c>
      <c r="C96" s="113" t="s">
        <v>114</v>
      </c>
      <c r="D96" s="114"/>
      <c r="E96" s="60">
        <f>E97</f>
        <v>50000000</v>
      </c>
      <c r="F96" s="61"/>
      <c r="G96" s="26"/>
      <c r="H96" s="20"/>
      <c r="I96" s="56"/>
      <c r="J96" s="56"/>
      <c r="K96" s="56"/>
      <c r="L96" s="21"/>
      <c r="M96" s="72">
        <f>M97</f>
        <v>0</v>
      </c>
      <c r="N96" s="3">
        <f>N97</f>
        <v>0</v>
      </c>
      <c r="O96" s="3">
        <f>O97</f>
        <v>0</v>
      </c>
      <c r="P96" s="60">
        <f>P97</f>
        <v>50000000</v>
      </c>
      <c r="Q96" s="4"/>
      <c r="R96" s="5"/>
      <c r="S96" s="5"/>
      <c r="T96" s="5"/>
      <c r="U96" s="5"/>
      <c r="V96" s="5"/>
      <c r="W96" s="5"/>
      <c r="X96" s="5"/>
      <c r="Y96" s="5"/>
    </row>
    <row r="97" spans="1:25" s="25" customFormat="1" ht="67.5" customHeight="1" x14ac:dyDescent="0.25">
      <c r="A97" s="5"/>
      <c r="B97" s="91"/>
      <c r="C97" s="33"/>
      <c r="D97" s="63" t="s">
        <v>115</v>
      </c>
      <c r="E97" s="66">
        <v>50000000</v>
      </c>
      <c r="F97" s="37"/>
      <c r="G97" s="26"/>
      <c r="H97" s="20"/>
      <c r="I97" s="56"/>
      <c r="J97" s="56"/>
      <c r="K97" s="56"/>
      <c r="L97" s="21"/>
      <c r="M97" s="72">
        <v>0</v>
      </c>
      <c r="N97" s="3">
        <f t="shared" ref="N97" si="20">M97/E97</f>
        <v>0</v>
      </c>
      <c r="O97" s="3">
        <v>0</v>
      </c>
      <c r="P97" s="26">
        <f>E97-M97</f>
        <v>50000000</v>
      </c>
      <c r="Q97" s="4"/>
      <c r="R97" s="5"/>
      <c r="S97" s="5"/>
      <c r="T97" s="5"/>
      <c r="U97" s="5"/>
      <c r="V97" s="5"/>
      <c r="W97" s="5"/>
      <c r="X97" s="5"/>
      <c r="Y97" s="5"/>
    </row>
    <row r="98" spans="1:25" s="25" customFormat="1" ht="43.5" customHeight="1" x14ac:dyDescent="0.25">
      <c r="A98" s="5"/>
      <c r="B98" s="91">
        <v>23</v>
      </c>
      <c r="C98" s="113" t="s">
        <v>116</v>
      </c>
      <c r="D98" s="114"/>
      <c r="E98" s="61">
        <f>E99</f>
        <v>50000000</v>
      </c>
      <c r="F98" s="37"/>
      <c r="G98" s="26"/>
      <c r="H98" s="20"/>
      <c r="I98" s="56"/>
      <c r="J98" s="56"/>
      <c r="K98" s="56"/>
      <c r="L98" s="21"/>
      <c r="M98" s="72">
        <f>M99</f>
        <v>0</v>
      </c>
      <c r="N98" s="3">
        <f>N99</f>
        <v>0</v>
      </c>
      <c r="O98" s="3">
        <f>O99</f>
        <v>0</v>
      </c>
      <c r="P98" s="61">
        <f>P99</f>
        <v>50000000</v>
      </c>
      <c r="Q98" s="4"/>
      <c r="R98" s="5"/>
      <c r="S98" s="5"/>
      <c r="T98" s="5"/>
      <c r="U98" s="5"/>
      <c r="V98" s="5"/>
      <c r="W98" s="5"/>
      <c r="X98" s="5"/>
      <c r="Y98" s="5"/>
    </row>
    <row r="99" spans="1:25" s="25" customFormat="1" ht="42.75" customHeight="1" x14ac:dyDescent="0.25">
      <c r="A99" s="5"/>
      <c r="B99" s="91"/>
      <c r="C99" s="33"/>
      <c r="D99" s="63" t="s">
        <v>117</v>
      </c>
      <c r="E99" s="66">
        <v>50000000</v>
      </c>
      <c r="F99" s="37"/>
      <c r="G99" s="26"/>
      <c r="H99" s="20"/>
      <c r="I99" s="56"/>
      <c r="J99" s="56"/>
      <c r="K99" s="56"/>
      <c r="L99" s="21"/>
      <c r="M99" s="72">
        <v>0</v>
      </c>
      <c r="N99" s="3">
        <f t="shared" ref="N99" si="21">M99/E99</f>
        <v>0</v>
      </c>
      <c r="O99" s="3">
        <v>0</v>
      </c>
      <c r="P99" s="26">
        <f>E99-M99</f>
        <v>50000000</v>
      </c>
      <c r="Q99" s="4"/>
      <c r="R99" s="5"/>
      <c r="S99" s="5"/>
      <c r="T99" s="5"/>
      <c r="U99" s="5"/>
      <c r="V99" s="5"/>
      <c r="W99" s="5"/>
      <c r="X99" s="5"/>
      <c r="Y99" s="5"/>
    </row>
    <row r="100" spans="1:25" s="25" customFormat="1" ht="28.5" customHeight="1" x14ac:dyDescent="0.25">
      <c r="A100" s="5"/>
      <c r="B100" s="91">
        <v>24</v>
      </c>
      <c r="C100" s="113" t="s">
        <v>121</v>
      </c>
      <c r="D100" s="114"/>
      <c r="E100" s="66">
        <f>E101</f>
        <v>50000000</v>
      </c>
      <c r="F100" s="37"/>
      <c r="G100" s="26"/>
      <c r="H100" s="20"/>
      <c r="I100" s="56"/>
      <c r="J100" s="56"/>
      <c r="K100" s="56"/>
      <c r="L100" s="21"/>
      <c r="M100" s="111">
        <f>M101</f>
        <v>0</v>
      </c>
      <c r="N100" s="3">
        <f>N101</f>
        <v>0</v>
      </c>
      <c r="O100" s="3">
        <f>O101</f>
        <v>0</v>
      </c>
      <c r="P100" s="66">
        <f>P101</f>
        <v>50000000</v>
      </c>
      <c r="Q100" s="4"/>
      <c r="R100" s="5"/>
      <c r="S100" s="5"/>
      <c r="T100" s="5"/>
      <c r="U100" s="5"/>
      <c r="V100" s="5"/>
      <c r="W100" s="5"/>
      <c r="X100" s="5"/>
      <c r="Y100" s="5"/>
    </row>
    <row r="101" spans="1:25" s="25" customFormat="1" ht="45" customHeight="1" x14ac:dyDescent="0.25">
      <c r="A101" s="22"/>
      <c r="B101" s="92"/>
      <c r="C101" s="40"/>
      <c r="D101" s="73" t="s">
        <v>118</v>
      </c>
      <c r="E101" s="74">
        <v>50000000</v>
      </c>
      <c r="G101" s="23"/>
      <c r="H101" s="94"/>
      <c r="I101" s="110"/>
      <c r="J101" s="110"/>
      <c r="K101" s="110"/>
      <c r="L101" s="95"/>
      <c r="M101" s="93">
        <v>0</v>
      </c>
      <c r="N101" s="3">
        <f t="shared" ref="N101" si="22">M101/E101</f>
        <v>0</v>
      </c>
      <c r="O101" s="24">
        <v>0</v>
      </c>
      <c r="P101" s="41">
        <f>E101-M101</f>
        <v>50000000</v>
      </c>
      <c r="Q101" s="96"/>
      <c r="R101" s="22"/>
      <c r="S101" s="22"/>
      <c r="T101" s="22"/>
      <c r="U101" s="22"/>
      <c r="V101" s="22"/>
      <c r="W101" s="22"/>
      <c r="X101" s="22"/>
      <c r="Y101" s="22"/>
    </row>
    <row r="102" spans="1:25" s="14" customFormat="1" ht="28.5" customHeight="1" x14ac:dyDescent="0.25">
      <c r="A102" s="6"/>
      <c r="B102" s="112" t="s">
        <v>6</v>
      </c>
      <c r="C102" s="112"/>
      <c r="D102" s="112"/>
      <c r="E102" s="7">
        <f>E10+E24+E58+E61+E68+E73+E95</f>
        <v>7426000000</v>
      </c>
      <c r="F102" s="7" t="e">
        <f>F10+#REF!+#REF!+#REF!+#REF!+#REF!+#REF!+#REF!</f>
        <v>#REF!</v>
      </c>
      <c r="G102" s="7" t="e">
        <f>G10+#REF!+#REF!+#REF!+#REF!+#REF!+#REF!+#REF!</f>
        <v>#REF!</v>
      </c>
      <c r="H102" s="8"/>
      <c r="I102" s="8"/>
      <c r="J102" s="7"/>
      <c r="K102" s="6"/>
      <c r="L102" s="6"/>
      <c r="M102" s="7">
        <f>M10+M24+M58+M61+M68+M73+M95</f>
        <v>107795094</v>
      </c>
      <c r="N102" s="9">
        <f>AVERAGE(N10,N24,N58,N61,N68,N73,N95)</f>
        <v>2.8319448314571109E-2</v>
      </c>
      <c r="O102" s="9">
        <f>AVERAGE(O10,O24,O58,O61,O68,O73,O95)</f>
        <v>0.1101190476190476</v>
      </c>
      <c r="P102" s="7">
        <f>P10+P24+P58+P61+P68+P73+P95</f>
        <v>7318204906</v>
      </c>
      <c r="Q102" s="19"/>
      <c r="R102" s="6"/>
      <c r="S102" s="6"/>
      <c r="T102" s="6"/>
      <c r="U102" s="6"/>
      <c r="V102" s="6"/>
      <c r="W102" s="6"/>
      <c r="X102" s="6"/>
      <c r="Y102" s="6"/>
    </row>
    <row r="104" spans="1:25" ht="20.25" x14ac:dyDescent="0.25">
      <c r="F104" s="75"/>
      <c r="R104" s="76" t="s">
        <v>174</v>
      </c>
      <c r="T104" s="77"/>
      <c r="U104" s="77"/>
      <c r="V104" s="78"/>
      <c r="W104" s="78"/>
      <c r="X104" s="78"/>
      <c r="Y104" s="78"/>
    </row>
    <row r="105" spans="1:25" ht="12" customHeight="1" x14ac:dyDescent="0.25">
      <c r="A105" s="13"/>
      <c r="B105" s="1"/>
      <c r="C105" s="13"/>
      <c r="E105" s="13"/>
      <c r="R105" s="76"/>
      <c r="T105" s="77"/>
      <c r="U105" s="77"/>
      <c r="V105" s="78"/>
      <c r="W105" s="78"/>
      <c r="X105" s="78"/>
      <c r="Y105" s="78"/>
    </row>
    <row r="106" spans="1:25" ht="20.25" x14ac:dyDescent="0.25">
      <c r="A106" s="13"/>
      <c r="B106" s="1"/>
      <c r="C106" s="13"/>
      <c r="E106" s="13"/>
      <c r="R106" s="76" t="s">
        <v>67</v>
      </c>
      <c r="T106" s="77"/>
      <c r="U106" s="77"/>
      <c r="V106" s="78"/>
      <c r="W106" s="78"/>
      <c r="X106" s="78"/>
      <c r="Y106" s="78"/>
    </row>
    <row r="107" spans="1:25" ht="15.75" x14ac:dyDescent="0.25">
      <c r="A107" s="79"/>
      <c r="B107" s="15"/>
      <c r="C107" s="79"/>
      <c r="D107" s="79"/>
      <c r="E107" s="79"/>
      <c r="F107" s="79"/>
      <c r="G107" s="79"/>
      <c r="H107" s="80"/>
      <c r="I107" s="79"/>
      <c r="J107" s="81"/>
      <c r="K107" s="78"/>
      <c r="L107" s="78"/>
      <c r="M107" s="81"/>
      <c r="N107" s="82"/>
      <c r="O107" s="83"/>
      <c r="P107" s="83"/>
      <c r="Q107" s="78"/>
      <c r="R107" s="76" t="s">
        <v>64</v>
      </c>
      <c r="S107" s="78"/>
      <c r="T107" s="78"/>
      <c r="U107" s="78"/>
      <c r="V107" s="78"/>
      <c r="W107" s="78"/>
      <c r="X107" s="78"/>
      <c r="Y107" s="78"/>
    </row>
    <row r="108" spans="1:25" ht="15.75" x14ac:dyDescent="0.25">
      <c r="A108" s="79"/>
      <c r="B108" s="15"/>
      <c r="C108" s="79"/>
      <c r="D108" s="79"/>
      <c r="E108" s="79"/>
      <c r="F108" s="79"/>
      <c r="G108" s="79"/>
      <c r="H108" s="80"/>
      <c r="I108" s="79"/>
      <c r="J108" s="81"/>
      <c r="K108" s="78"/>
      <c r="L108" s="78"/>
      <c r="M108" s="81"/>
      <c r="N108" s="82"/>
      <c r="O108" s="83"/>
      <c r="P108" s="83"/>
      <c r="Q108" s="78"/>
      <c r="R108" s="76"/>
      <c r="S108" s="78"/>
      <c r="T108" s="78"/>
      <c r="U108" s="78"/>
      <c r="V108" s="78"/>
      <c r="W108" s="78"/>
      <c r="X108" s="78"/>
      <c r="Y108" s="78"/>
    </row>
    <row r="109" spans="1:25" ht="12" customHeight="1" x14ac:dyDescent="0.25">
      <c r="A109" s="79"/>
      <c r="B109" s="15"/>
      <c r="C109" s="79"/>
      <c r="D109" s="79"/>
      <c r="E109" s="79"/>
      <c r="F109" s="79"/>
      <c r="G109" s="79"/>
      <c r="H109" s="80"/>
      <c r="I109" s="79"/>
      <c r="J109" s="81"/>
      <c r="K109" s="78"/>
      <c r="L109" s="78"/>
      <c r="M109" s="81"/>
      <c r="N109" s="82"/>
      <c r="O109" s="83"/>
      <c r="P109" s="83"/>
      <c r="Q109" s="78"/>
      <c r="R109" s="76"/>
      <c r="S109" s="78"/>
      <c r="T109" s="78"/>
      <c r="U109" s="78"/>
      <c r="V109" s="78"/>
      <c r="W109" s="78"/>
      <c r="X109" s="78"/>
      <c r="Y109" s="78"/>
    </row>
    <row r="110" spans="1:25" ht="11.25" customHeight="1" x14ac:dyDescent="0.25">
      <c r="A110" s="79"/>
      <c r="B110" s="15"/>
      <c r="C110" s="79"/>
      <c r="D110" s="79"/>
      <c r="E110" s="79"/>
      <c r="F110" s="79"/>
      <c r="G110" s="79"/>
      <c r="H110" s="80"/>
      <c r="I110" s="79"/>
      <c r="J110" s="81"/>
      <c r="K110" s="78"/>
      <c r="L110" s="78"/>
      <c r="M110" s="81"/>
      <c r="N110" s="82"/>
      <c r="O110" s="83"/>
      <c r="P110" s="83"/>
      <c r="Q110" s="78"/>
      <c r="R110" s="76"/>
      <c r="S110" s="78"/>
      <c r="T110" s="78"/>
      <c r="U110" s="78"/>
      <c r="V110" s="78"/>
      <c r="W110" s="78"/>
      <c r="X110" s="78"/>
      <c r="Y110" s="78"/>
    </row>
    <row r="111" spans="1:25" x14ac:dyDescent="0.25">
      <c r="A111" s="79"/>
      <c r="B111" s="15"/>
      <c r="C111" s="79"/>
      <c r="D111" s="79"/>
      <c r="E111" s="79"/>
      <c r="F111" s="79"/>
      <c r="G111" s="79"/>
      <c r="H111" s="80"/>
      <c r="I111" s="79"/>
      <c r="J111" s="81"/>
      <c r="K111" s="78"/>
      <c r="L111" s="78"/>
      <c r="M111" s="81"/>
      <c r="N111" s="82"/>
      <c r="O111" s="83"/>
      <c r="P111" s="83"/>
      <c r="Q111" s="78"/>
      <c r="R111" s="84" t="s">
        <v>66</v>
      </c>
      <c r="S111" s="78"/>
      <c r="T111" s="78"/>
      <c r="U111" s="78"/>
      <c r="V111" s="78"/>
      <c r="W111" s="78"/>
      <c r="X111" s="78"/>
      <c r="Y111" s="78"/>
    </row>
    <row r="112" spans="1:25" x14ac:dyDescent="0.25">
      <c r="A112" s="79"/>
      <c r="B112" s="15"/>
      <c r="C112" s="79"/>
      <c r="D112" s="79"/>
      <c r="E112" s="79"/>
      <c r="F112" s="79"/>
      <c r="G112" s="79"/>
      <c r="H112" s="80"/>
      <c r="I112" s="79"/>
      <c r="J112" s="81"/>
      <c r="K112" s="78"/>
      <c r="L112" s="78"/>
      <c r="M112" s="81"/>
      <c r="N112" s="82"/>
      <c r="O112" s="83"/>
      <c r="P112" s="83"/>
      <c r="Q112" s="78"/>
      <c r="R112" s="85" t="s">
        <v>68</v>
      </c>
      <c r="S112" s="78"/>
      <c r="T112" s="78"/>
      <c r="U112" s="78"/>
      <c r="V112" s="78"/>
      <c r="W112" s="78"/>
      <c r="X112" s="78"/>
      <c r="Y112" s="78"/>
    </row>
    <row r="113" spans="1:23" x14ac:dyDescent="0.25">
      <c r="R113" s="85" t="s">
        <v>65</v>
      </c>
    </row>
    <row r="114" spans="1:23" x14ac:dyDescent="0.25">
      <c r="A114" s="86" t="s">
        <v>34</v>
      </c>
    </row>
    <row r="116" spans="1:23" x14ac:dyDescent="0.25">
      <c r="A116" s="31">
        <v>1</v>
      </c>
      <c r="B116" s="16" t="s">
        <v>35</v>
      </c>
      <c r="C116" s="48"/>
      <c r="K116" s="25">
        <f>A125+1</f>
        <v>11</v>
      </c>
      <c r="L116" s="48" t="s">
        <v>36</v>
      </c>
      <c r="M116" s="87"/>
      <c r="N116" s="88"/>
      <c r="O116" s="89"/>
      <c r="P116" s="89"/>
      <c r="Q116" s="90"/>
      <c r="R116" s="48"/>
      <c r="S116" s="48"/>
      <c r="T116" s="48"/>
      <c r="U116" s="48"/>
      <c r="V116" s="48"/>
      <c r="W116" s="48"/>
    </row>
    <row r="117" spans="1:23" s="25" customFormat="1" x14ac:dyDescent="0.25">
      <c r="A117" s="31">
        <f>A116+1</f>
        <v>2</v>
      </c>
      <c r="B117" s="16" t="s">
        <v>37</v>
      </c>
      <c r="C117" s="48"/>
      <c r="D117" s="13"/>
      <c r="E117" s="17"/>
      <c r="F117" s="13"/>
      <c r="G117" s="13"/>
      <c r="H117" s="49"/>
      <c r="I117" s="13"/>
      <c r="J117" s="17"/>
      <c r="K117" s="25">
        <f>K116+1</f>
        <v>12</v>
      </c>
      <c r="L117" s="48" t="s">
        <v>38</v>
      </c>
      <c r="M117" s="87"/>
      <c r="N117" s="88"/>
      <c r="O117" s="89"/>
      <c r="P117" s="89"/>
      <c r="Q117" s="90"/>
      <c r="R117" s="48"/>
      <c r="S117" s="48"/>
      <c r="T117" s="48"/>
      <c r="U117" s="48"/>
      <c r="V117" s="48"/>
      <c r="W117" s="48"/>
    </row>
    <row r="118" spans="1:23" s="25" customFormat="1" x14ac:dyDescent="0.25">
      <c r="A118" s="31">
        <f t="shared" ref="A118:A125" si="23">A117+1</f>
        <v>3</v>
      </c>
      <c r="B118" s="16" t="s">
        <v>39</v>
      </c>
      <c r="C118" s="48"/>
      <c r="D118" s="13"/>
      <c r="E118" s="17"/>
      <c r="F118" s="13"/>
      <c r="G118" s="13"/>
      <c r="H118" s="49"/>
      <c r="I118" s="13"/>
      <c r="J118" s="17"/>
      <c r="K118" s="25">
        <f t="shared" ref="K118:K126" si="24">K117+1</f>
        <v>13</v>
      </c>
      <c r="L118" s="48" t="s">
        <v>40</v>
      </c>
      <c r="M118" s="87"/>
      <c r="N118" s="88"/>
      <c r="O118" s="89"/>
      <c r="P118" s="89"/>
      <c r="Q118" s="90"/>
      <c r="R118" s="48"/>
      <c r="S118" s="48"/>
      <c r="T118" s="48"/>
      <c r="U118" s="48"/>
      <c r="V118" s="48"/>
      <c r="W118" s="48"/>
    </row>
    <row r="119" spans="1:23" s="25" customFormat="1" x14ac:dyDescent="0.25">
      <c r="A119" s="31">
        <f t="shared" si="23"/>
        <v>4</v>
      </c>
      <c r="B119" s="16" t="s">
        <v>41</v>
      </c>
      <c r="C119" s="48"/>
      <c r="D119" s="13"/>
      <c r="E119" s="17"/>
      <c r="F119" s="13"/>
      <c r="G119" s="13"/>
      <c r="H119" s="49"/>
      <c r="I119" s="13"/>
      <c r="J119" s="17"/>
      <c r="K119" s="25">
        <f t="shared" si="24"/>
        <v>14</v>
      </c>
      <c r="L119" s="48" t="s">
        <v>42</v>
      </c>
      <c r="M119" s="87"/>
      <c r="N119" s="88"/>
      <c r="O119" s="89"/>
      <c r="P119" s="89"/>
      <c r="Q119" s="90"/>
      <c r="R119" s="48"/>
      <c r="S119" s="48"/>
      <c r="T119" s="48"/>
      <c r="U119" s="48"/>
      <c r="V119" s="48"/>
      <c r="W119" s="48"/>
    </row>
    <row r="120" spans="1:23" s="25" customFormat="1" x14ac:dyDescent="0.25">
      <c r="A120" s="31">
        <f t="shared" si="23"/>
        <v>5</v>
      </c>
      <c r="B120" s="16" t="s">
        <v>43</v>
      </c>
      <c r="C120" s="48"/>
      <c r="D120" s="13"/>
      <c r="E120" s="17"/>
      <c r="F120" s="13"/>
      <c r="G120" s="13"/>
      <c r="H120" s="49"/>
      <c r="I120" s="13"/>
      <c r="J120" s="17"/>
      <c r="K120" s="25">
        <f t="shared" si="24"/>
        <v>15</v>
      </c>
      <c r="L120" s="48" t="s">
        <v>44</v>
      </c>
      <c r="M120" s="87"/>
      <c r="N120" s="88"/>
      <c r="O120" s="89"/>
      <c r="P120" s="89"/>
      <c r="Q120" s="90"/>
      <c r="R120" s="48"/>
      <c r="S120" s="48"/>
      <c r="T120" s="48"/>
      <c r="U120" s="48"/>
      <c r="V120" s="48"/>
      <c r="W120" s="48"/>
    </row>
    <row r="121" spans="1:23" s="25" customFormat="1" x14ac:dyDescent="0.25">
      <c r="A121" s="31">
        <f t="shared" si="23"/>
        <v>6</v>
      </c>
      <c r="B121" s="16" t="s">
        <v>45</v>
      </c>
      <c r="C121" s="48"/>
      <c r="D121" s="13"/>
      <c r="E121" s="17"/>
      <c r="F121" s="13"/>
      <c r="G121" s="13"/>
      <c r="H121" s="49"/>
      <c r="I121" s="13"/>
      <c r="J121" s="17"/>
      <c r="K121" s="25">
        <f t="shared" si="24"/>
        <v>16</v>
      </c>
      <c r="L121" s="48" t="s">
        <v>46</v>
      </c>
      <c r="M121" s="87"/>
      <c r="N121" s="88"/>
      <c r="O121" s="89"/>
      <c r="P121" s="89"/>
      <c r="Q121" s="90"/>
      <c r="R121" s="48"/>
      <c r="S121" s="48"/>
      <c r="T121" s="48"/>
      <c r="U121" s="48"/>
      <c r="V121" s="48"/>
      <c r="W121" s="48"/>
    </row>
    <row r="122" spans="1:23" s="25" customFormat="1" x14ac:dyDescent="0.25">
      <c r="A122" s="31">
        <f t="shared" si="23"/>
        <v>7</v>
      </c>
      <c r="B122" s="16" t="s">
        <v>47</v>
      </c>
      <c r="C122" s="48"/>
      <c r="D122" s="13"/>
      <c r="E122" s="17"/>
      <c r="F122" s="13"/>
      <c r="G122" s="13"/>
      <c r="H122" s="49"/>
      <c r="I122" s="13"/>
      <c r="J122" s="17"/>
      <c r="K122" s="25">
        <f t="shared" si="24"/>
        <v>17</v>
      </c>
      <c r="L122" s="48" t="s">
        <v>48</v>
      </c>
      <c r="M122" s="87"/>
      <c r="N122" s="88"/>
      <c r="O122" s="89"/>
      <c r="P122" s="89"/>
      <c r="Q122" s="90"/>
      <c r="R122" s="48"/>
      <c r="S122" s="48"/>
      <c r="T122" s="48"/>
      <c r="U122" s="48"/>
      <c r="V122" s="48"/>
      <c r="W122" s="48"/>
    </row>
    <row r="123" spans="1:23" s="25" customFormat="1" x14ac:dyDescent="0.25">
      <c r="A123" s="31">
        <f t="shared" si="23"/>
        <v>8</v>
      </c>
      <c r="B123" s="16" t="s">
        <v>49</v>
      </c>
      <c r="C123" s="48"/>
      <c r="D123" s="13"/>
      <c r="E123" s="17"/>
      <c r="F123" s="13"/>
      <c r="G123" s="13"/>
      <c r="H123" s="49"/>
      <c r="I123" s="13"/>
      <c r="J123" s="17"/>
      <c r="K123" s="25">
        <f t="shared" si="24"/>
        <v>18</v>
      </c>
      <c r="L123" s="48" t="s">
        <v>50</v>
      </c>
      <c r="M123" s="87"/>
      <c r="N123" s="88"/>
      <c r="O123" s="89"/>
      <c r="P123" s="89"/>
      <c r="Q123" s="90"/>
      <c r="R123" s="48"/>
      <c r="S123" s="48"/>
      <c r="T123" s="48"/>
      <c r="U123" s="48"/>
      <c r="V123" s="48"/>
      <c r="W123" s="48"/>
    </row>
    <row r="124" spans="1:23" s="25" customFormat="1" x14ac:dyDescent="0.25">
      <c r="A124" s="31">
        <f t="shared" si="23"/>
        <v>9</v>
      </c>
      <c r="B124" s="16" t="s">
        <v>51</v>
      </c>
      <c r="C124" s="48"/>
      <c r="D124" s="13"/>
      <c r="E124" s="17"/>
      <c r="F124" s="13"/>
      <c r="G124" s="13"/>
      <c r="H124" s="49"/>
      <c r="I124" s="13"/>
      <c r="J124" s="17"/>
      <c r="K124" s="25">
        <f t="shared" si="24"/>
        <v>19</v>
      </c>
      <c r="L124" s="48" t="s">
        <v>52</v>
      </c>
      <c r="M124" s="87"/>
      <c r="N124" s="88"/>
      <c r="O124" s="89"/>
      <c r="P124" s="89"/>
      <c r="Q124" s="90"/>
      <c r="R124" s="48"/>
      <c r="S124" s="48"/>
      <c r="T124" s="48"/>
      <c r="U124" s="48"/>
      <c r="V124" s="48"/>
      <c r="W124" s="48"/>
    </row>
    <row r="125" spans="1:23" s="25" customFormat="1" x14ac:dyDescent="0.25">
      <c r="A125" s="31">
        <f t="shared" si="23"/>
        <v>10</v>
      </c>
      <c r="B125" s="16" t="s">
        <v>53</v>
      </c>
      <c r="C125" s="48"/>
      <c r="D125" s="13"/>
      <c r="E125" s="17"/>
      <c r="F125" s="13"/>
      <c r="G125" s="13"/>
      <c r="H125" s="49"/>
      <c r="I125" s="13"/>
      <c r="J125" s="17"/>
      <c r="K125" s="25">
        <f t="shared" si="24"/>
        <v>20</v>
      </c>
      <c r="L125" s="48" t="s">
        <v>54</v>
      </c>
      <c r="M125" s="87"/>
      <c r="N125" s="88"/>
      <c r="O125" s="89"/>
      <c r="P125" s="89"/>
      <c r="Q125" s="90"/>
      <c r="R125" s="48"/>
      <c r="S125" s="48"/>
      <c r="T125" s="48"/>
      <c r="U125" s="48"/>
      <c r="V125" s="48"/>
      <c r="W125" s="48"/>
    </row>
    <row r="126" spans="1:23" s="25" customFormat="1" x14ac:dyDescent="0.25">
      <c r="A126" s="31"/>
      <c r="B126" s="10"/>
      <c r="D126" s="13"/>
      <c r="E126" s="17"/>
      <c r="F126" s="13"/>
      <c r="G126" s="13"/>
      <c r="H126" s="49"/>
      <c r="I126" s="13"/>
      <c r="J126" s="17"/>
      <c r="K126" s="25">
        <f t="shared" si="24"/>
        <v>21</v>
      </c>
      <c r="L126" s="135" t="s">
        <v>55</v>
      </c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</row>
    <row r="127" spans="1:23" s="25" customFormat="1" x14ac:dyDescent="0.25">
      <c r="A127" s="31"/>
      <c r="B127" s="10"/>
      <c r="D127" s="13"/>
      <c r="E127" s="17"/>
      <c r="F127" s="13"/>
      <c r="G127" s="13"/>
      <c r="H127" s="49"/>
      <c r="I127" s="13"/>
      <c r="J127" s="17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</row>
    <row r="153" spans="1:17" s="25" customFormat="1" ht="20.100000000000001" customHeight="1" x14ac:dyDescent="0.25">
      <c r="A153" s="31"/>
      <c r="B153" s="10"/>
      <c r="D153" s="44"/>
      <c r="E153" s="45" t="s">
        <v>147</v>
      </c>
      <c r="F153" s="44"/>
      <c r="G153" s="44"/>
      <c r="H153" s="46" t="s">
        <v>148</v>
      </c>
      <c r="I153" s="44" t="s">
        <v>31</v>
      </c>
      <c r="J153" s="45" t="s">
        <v>149</v>
      </c>
      <c r="M153" s="17"/>
      <c r="N153" s="42"/>
      <c r="O153" s="43"/>
      <c r="P153" s="43"/>
      <c r="Q153" s="11"/>
    </row>
    <row r="154" spans="1:17" s="25" customFormat="1" ht="20.100000000000001" customHeight="1" x14ac:dyDescent="0.25">
      <c r="A154" s="31"/>
      <c r="B154" s="10"/>
      <c r="D154" s="44" t="s">
        <v>144</v>
      </c>
      <c r="E154" s="45">
        <f>E10</f>
        <v>3651000000</v>
      </c>
      <c r="F154" s="44"/>
      <c r="G154" s="44"/>
      <c r="H154" s="47">
        <f>M10</f>
        <v>0</v>
      </c>
      <c r="I154" s="44"/>
      <c r="J154" s="45"/>
      <c r="M154" s="17"/>
      <c r="N154" s="42"/>
      <c r="O154" s="43"/>
      <c r="P154" s="43"/>
      <c r="Q154" s="11"/>
    </row>
    <row r="155" spans="1:17" s="25" customFormat="1" ht="20.100000000000001" customHeight="1" x14ac:dyDescent="0.25">
      <c r="A155" s="31"/>
      <c r="B155" s="10"/>
      <c r="D155" s="44" t="s">
        <v>146</v>
      </c>
      <c r="E155" s="45" t="e">
        <f>E26+E27+#REF!+E30+E31+E32+#REF!+#REF!+E35+E36+E37+E38+#REF!+E39+E44+E47+E48+#REF!+E50+E51+E55+E56+E57+E60+E63+E71+E86</f>
        <v>#REF!</v>
      </c>
      <c r="F155" s="44"/>
      <c r="G155" s="44"/>
      <c r="H155" s="46"/>
      <c r="I155" s="44"/>
      <c r="J155" s="45">
        <f>P10</f>
        <v>3651000000</v>
      </c>
      <c r="M155" s="17"/>
      <c r="N155" s="42"/>
      <c r="O155" s="43"/>
      <c r="P155" s="43"/>
      <c r="Q155" s="11"/>
    </row>
    <row r="156" spans="1:17" s="25" customFormat="1" ht="20.100000000000001" customHeight="1" x14ac:dyDescent="0.25">
      <c r="A156" s="31"/>
      <c r="B156" s="10"/>
      <c r="D156" s="44" t="s">
        <v>145</v>
      </c>
      <c r="E156" s="45" t="e">
        <f>E65+E67+E75+E76+E77+E78+E79+E81+E82+E83+E84+E89+E90+E91+E92+#REF!+E94+E97+E99+E101</f>
        <v>#REF!</v>
      </c>
      <c r="F156" s="44"/>
      <c r="G156" s="44"/>
      <c r="H156" s="46"/>
      <c r="I156" s="44"/>
      <c r="J156" s="45"/>
      <c r="M156" s="17"/>
      <c r="N156" s="42"/>
      <c r="O156" s="43"/>
      <c r="P156" s="43"/>
      <c r="Q156" s="11"/>
    </row>
    <row r="157" spans="1:17" s="25" customFormat="1" ht="20.100000000000001" customHeight="1" x14ac:dyDescent="0.25">
      <c r="A157" s="31"/>
      <c r="B157" s="10"/>
      <c r="D157" s="44" t="s">
        <v>150</v>
      </c>
      <c r="E157" s="45" t="e">
        <f>SUM(E154:E156)</f>
        <v>#REF!</v>
      </c>
      <c r="F157" s="44"/>
      <c r="G157" s="44"/>
      <c r="H157" s="46"/>
      <c r="I157" s="44"/>
      <c r="J157" s="45"/>
      <c r="M157" s="17"/>
      <c r="N157" s="42"/>
      <c r="O157" s="43"/>
      <c r="P157" s="43"/>
      <c r="Q157" s="11"/>
    </row>
  </sheetData>
  <mergeCells count="58">
    <mergeCell ref="A1:Y1"/>
    <mergeCell ref="A2:Y2"/>
    <mergeCell ref="A4:C4"/>
    <mergeCell ref="A5:C5"/>
    <mergeCell ref="A7:A8"/>
    <mergeCell ref="B7:D8"/>
    <mergeCell ref="E7:E8"/>
    <mergeCell ref="H7:H8"/>
    <mergeCell ref="I7:I8"/>
    <mergeCell ref="J7:J8"/>
    <mergeCell ref="C29:D29"/>
    <mergeCell ref="Y7:Y8"/>
    <mergeCell ref="B9:D9"/>
    <mergeCell ref="B10:D10"/>
    <mergeCell ref="H10:L10"/>
    <mergeCell ref="C11:D11"/>
    <mergeCell ref="C13:D13"/>
    <mergeCell ref="K7:L7"/>
    <mergeCell ref="M7:N7"/>
    <mergeCell ref="P7:P8"/>
    <mergeCell ref="Q7:S7"/>
    <mergeCell ref="T7:V7"/>
    <mergeCell ref="W7:X7"/>
    <mergeCell ref="C17:D17"/>
    <mergeCell ref="C21:D21"/>
    <mergeCell ref="B24:D24"/>
    <mergeCell ref="H24:L24"/>
    <mergeCell ref="C25:D25"/>
    <mergeCell ref="C64:D64"/>
    <mergeCell ref="C34:D34"/>
    <mergeCell ref="C43:D43"/>
    <mergeCell ref="C46:D46"/>
    <mergeCell ref="C49:D49"/>
    <mergeCell ref="C54:D54"/>
    <mergeCell ref="B58:D58"/>
    <mergeCell ref="H58:L58"/>
    <mergeCell ref="C59:D59"/>
    <mergeCell ref="B61:D61"/>
    <mergeCell ref="H61:L61"/>
    <mergeCell ref="C62:D62"/>
    <mergeCell ref="C66:D66"/>
    <mergeCell ref="B68:D68"/>
    <mergeCell ref="H68:L68"/>
    <mergeCell ref="C69:D69"/>
    <mergeCell ref="B73:D73"/>
    <mergeCell ref="H73:L73"/>
    <mergeCell ref="L126:W127"/>
    <mergeCell ref="C74:D74"/>
    <mergeCell ref="C80:D80"/>
    <mergeCell ref="C85:D85"/>
    <mergeCell ref="C88:D88"/>
    <mergeCell ref="C93:D93"/>
    <mergeCell ref="B95:D95"/>
    <mergeCell ref="H95:L95"/>
    <mergeCell ref="C96:D96"/>
    <mergeCell ref="C98:D98"/>
    <mergeCell ref="C100:D100"/>
    <mergeCell ref="B102:D102"/>
  </mergeCells>
  <pageMargins left="0.19685039370078741" right="0.11811023622047245" top="0.19685039370078741" bottom="0.19685039370078741" header="0.31496062992125984" footer="0.11811023622047245"/>
  <pageSetup paperSize="14" scale="70" orientation="landscape" horizontalDpi="0" verticalDpi="0" r:id="rId1"/>
  <headerFooter>
    <oddFooter>&amp;R&amp;9Hal &amp;P dari &amp;N  halaman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Februari (3)</vt:lpstr>
      <vt:lpstr>'Februari (3)'!Print_Area</vt:lpstr>
      <vt:lpstr>'Februari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Connect_Computech</dc:creator>
  <cp:lastModifiedBy>noone</cp:lastModifiedBy>
  <cp:lastPrinted>2019-03-13T06:39:20Z</cp:lastPrinted>
  <dcterms:created xsi:type="dcterms:W3CDTF">2012-12-01T03:26:27Z</dcterms:created>
  <dcterms:modified xsi:type="dcterms:W3CDTF">2019-03-13T08:54:16Z</dcterms:modified>
</cp:coreProperties>
</file>