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EstaPasta_de_trabalho"/>
  <workbookProtection workbookPassword="CE10" revisionsPassword="CE10" lockStructure="1" lockRevision="1"/>
  <bookViews>
    <workbookView xWindow="420" yWindow="405" windowWidth="11820" windowHeight="12135"/>
  </bookViews>
  <sheets>
    <sheet name="Carga adm p estacas" sheetId="1" r:id="rId1"/>
    <sheet name="Memória de cálculo" sheetId="2" r:id="rId2"/>
  </sheets>
  <definedNames>
    <definedName name="_xlnm.Print_Area" localSheetId="1">'Memória de cálculo'!$A$1:$BK$67</definedName>
    <definedName name="Z_03B0A6EA_3211_4A07_8295_F25EE22445DF_.wvu.Cols" localSheetId="0" hidden="1">'Carga adm p estacas'!$X:$AE,'Carga adm p estacas'!$BG:$IW</definedName>
    <definedName name="Z_03B0A6EA_3211_4A07_8295_F25EE22445DF_.wvu.PrintArea" localSheetId="0" hidden="1">'Carga adm p estacas'!$A$1:$W$105</definedName>
    <definedName name="Z_03B0A6EA_3211_4A07_8295_F25EE22445DF_.wvu.Rows" localSheetId="0" hidden="1">'Carga adm p estacas'!$133:$65536,'Carga adm p estacas'!$106:$132</definedName>
    <definedName name="Z_1EC71BBF_2FC1_4DEF_BFE5_9B2AD0D712CE_.wvu.Cols" localSheetId="0" hidden="1">'Carga adm p estacas'!$X:$AE,'Carga adm p estacas'!$BB:$IW</definedName>
    <definedName name="Z_1EC71BBF_2FC1_4DEF_BFE5_9B2AD0D712CE_.wvu.Cols" localSheetId="1" hidden="1">'Memória de cálculo'!$BS:$IV</definedName>
    <definedName name="Z_1EC71BBF_2FC1_4DEF_BFE5_9B2AD0D712CE_.wvu.PrintArea" localSheetId="0" hidden="1">'Carga adm p estacas'!$A$1:$BA$105</definedName>
    <definedName name="Z_1EC71BBF_2FC1_4DEF_BFE5_9B2AD0D712CE_.wvu.PrintArea" localSheetId="1" hidden="1">'Memória de cálculo'!$A$1:$BK$67</definedName>
    <definedName name="Z_1EC71BBF_2FC1_4DEF_BFE5_9B2AD0D712CE_.wvu.Rows" localSheetId="0" hidden="1">'Carga adm p estacas'!$133:$65536,'Carga adm p estacas'!$107:$132</definedName>
    <definedName name="Z_1EC71BBF_2FC1_4DEF_BFE5_9B2AD0D712CE_.wvu.Rows" localSheetId="1" hidden="1">'Memória de cálculo'!$69:$65536</definedName>
    <definedName name="Z_25232B90_1C02_4EB5_863C_9227D1024CF0_.wvu.Cols" localSheetId="0" hidden="1">'Carga adm p estacas'!$X:$AE,'Carga adm p estacas'!$BG:$IW</definedName>
    <definedName name="Z_25232B90_1C02_4EB5_863C_9227D1024CF0_.wvu.PrintArea" localSheetId="0" hidden="1">'Carga adm p estacas'!$A$1:$W$105</definedName>
    <definedName name="Z_25232B90_1C02_4EB5_863C_9227D1024CF0_.wvu.Rows" localSheetId="0" hidden="1">'Carga adm p estacas'!$133:$65536,'Carga adm p estacas'!$106:$132</definedName>
    <definedName name="Z_41593FDC_F17D_4F85_95E3_0D8A8F4BEBBD_.wvu.Cols" localSheetId="0" hidden="1">'Carga adm p estacas'!$X:$AE</definedName>
    <definedName name="Z_41593FDC_F17D_4F85_95E3_0D8A8F4BEBBD_.wvu.PrintArea" localSheetId="0" hidden="1">'Carga adm p estacas'!$A$1:$W$105</definedName>
    <definedName name="Z_5043E6C5_0447_4CC1_BE28_8137D7330070_.wvu.Cols" localSheetId="0" hidden="1">'Carga adm p estacas'!$X:$AE,'Carga adm p estacas'!$BG:$IW</definedName>
    <definedName name="Z_5043E6C5_0447_4CC1_BE28_8137D7330070_.wvu.PrintArea" localSheetId="0" hidden="1">'Carga adm p estacas'!$A$1:$W$105</definedName>
    <definedName name="Z_96BF3832_D8E5_4C9C_83A9_B132760E708E_.wvu.Cols" localSheetId="0" hidden="1">'Carga adm p estacas'!$X:$AE,'Carga adm p estacas'!$BG:$IW</definedName>
    <definedName name="Z_96BF3832_D8E5_4C9C_83A9_B132760E708E_.wvu.PrintArea" localSheetId="0" hidden="1">'Carga adm p estacas'!$A$1:$W$105</definedName>
    <definedName name="Z_E80248EA_EF1F_44D6_8644_3F36D4D9BE6D_.wvu.Cols" localSheetId="0" hidden="1">'Carga adm p estacas'!$X:$AE,'Carga adm p estacas'!$BB:$XFD</definedName>
    <definedName name="Z_E80248EA_EF1F_44D6_8644_3F36D4D9BE6D_.wvu.Cols" localSheetId="1" hidden="1">'Memória de cálculo'!$BS:$XFD</definedName>
    <definedName name="Z_E80248EA_EF1F_44D6_8644_3F36D4D9BE6D_.wvu.PrintArea" localSheetId="1" hidden="1">'Memória de cálculo'!$A$1:$BK$67</definedName>
    <definedName name="Z_E80248EA_EF1F_44D6_8644_3F36D4D9BE6D_.wvu.Rows" localSheetId="0" hidden="1">'Carga adm p estacas'!$133:$1048576,'Carga adm p estacas'!$107:$132</definedName>
    <definedName name="Z_E80248EA_EF1F_44D6_8644_3F36D4D9BE6D_.wvu.Rows" localSheetId="1" hidden="1">'Memória de cálculo'!$69:$1048576</definedName>
  </definedNames>
  <calcPr calcId="145621"/>
  <customWorkbookViews>
    <customWorkbookView name="celio - Modo de exibição pessoal" guid="{E80248EA-EF1F-44D6-8644-3F36D4D9BE6D}" mergeInterval="0" personalView="1" maximized="1" windowWidth="1916" windowHeight="854" activeSheetId="1"/>
    <customWorkbookView name="Celio-User - Modo de exibição pessoal" guid="{1EC71BBF-2FC1-4DEF-BFE5-9B2AD0D712CE}" mergeInterval="0" personalView="1" maximized="1" windowWidth="1276" windowHeight="829" activeSheetId="1"/>
    <customWorkbookView name="user - Modo de exibição pessoal" guid="{96BF3832-D8E5-4C9C-83A9-B132760E708E}" mergeInterval="0" personalView="1" maximized="1" windowWidth="1020" windowHeight="577" activeSheetId="1"/>
    <customWorkbookView name=". - Modo de exibição pessoal" guid="{5043E6C5-0447-4CC1-BE28-8137D7330070}" mergeInterval="0" personalView="1" maximized="1" windowWidth="1020" windowHeight="603" activeSheetId="1"/>
    <customWorkbookView name="Jonas Salla - Modo de exibição pessoal" guid="{41593FDC-F17D-4F85-95E3-0D8A8F4BEBBD}" mergeInterval="0" personalView="1" maximized="1" windowWidth="796" windowHeight="431" activeSheetId="1"/>
    <customWorkbookView name="Celio Marcio - Modo de exibição pessoal" guid="{9D30E936-D5E2-4901-B86F-C7EE6F193304}" mergeInterval="0" personalView="1" maximized="1" windowWidth="1020" windowHeight="622" activeSheetId="1"/>
    <customWorkbookView name="Celio Magalhaes - Modo de exibição pessoal" guid="{3B3FA537-46D6-4632-B8A8-553F3EA07424}" mergeInterval="0" personalView="1" maximized="1" windowWidth="796" windowHeight="409" activeSheetId="1" showComments="commIndAndComment"/>
    <customWorkbookView name="Célio Magalhães - Modo de exibição pessoal" guid="{25232B90-1C02-4EB5-863C-9227D1024CF0}" mergeInterval="0" personalView="1" maximized="1" windowWidth="1276" windowHeight="829" activeSheetId="1"/>
    <customWorkbookView name="Célio - Modo de exibição pessoal" guid="{03B0A6EA-3211-4A07-8295-F25EE22445DF}" mergeInterval="0" personalView="1" maximized="1" windowWidth="1276" windowHeight="829" activeSheetId="1" showComments="commNone"/>
  </customWorkbookViews>
</workbook>
</file>

<file path=xl/calcChain.xml><?xml version="1.0" encoding="utf-8"?>
<calcChain xmlns="http://schemas.openxmlformats.org/spreadsheetml/2006/main">
  <c r="M27" i="1" l="1"/>
  <c r="L43" i="1" l="1"/>
  <c r="M25" i="1" l="1"/>
  <c r="O18" i="1"/>
  <c r="P18" i="1" s="1"/>
  <c r="S1" i="2" l="1"/>
  <c r="S3" i="2"/>
  <c r="S2" i="2"/>
  <c r="M1" i="2" l="1"/>
  <c r="AN1" i="2"/>
  <c r="BI1" i="2" s="1"/>
  <c r="AH1" i="2"/>
  <c r="BC1" i="2"/>
  <c r="E2" i="2"/>
  <c r="Z2" i="2" s="1"/>
  <c r="AU2" i="2" s="1"/>
  <c r="AN2" i="2"/>
  <c r="BI2" i="2" s="1"/>
  <c r="E3" i="2"/>
  <c r="Z3" i="2" s="1"/>
  <c r="AU3" i="2" s="1"/>
  <c r="AN3" i="2"/>
  <c r="BI3" i="2" s="1"/>
  <c r="B13" i="2"/>
  <c r="C13" i="2"/>
  <c r="M13" i="2" s="1"/>
  <c r="X13" i="2" s="1"/>
  <c r="AH13" i="2" s="1"/>
  <c r="L13" i="2"/>
  <c r="W13" i="2" s="1"/>
  <c r="AG13" i="2" s="1"/>
  <c r="AR13" i="2" s="1"/>
  <c r="B14" i="2"/>
  <c r="C14" i="2"/>
  <c r="M14" i="2" s="1"/>
  <c r="X14" i="2" s="1"/>
  <c r="AH14" i="2" s="1"/>
  <c r="L14" i="2"/>
  <c r="W14" i="2" s="1"/>
  <c r="AG14" i="2" s="1"/>
  <c r="AR14" i="2" s="1"/>
  <c r="B15" i="2"/>
  <c r="C15" i="2"/>
  <c r="M15" i="2" s="1"/>
  <c r="X15" i="2" s="1"/>
  <c r="AH15" i="2" s="1"/>
  <c r="L15" i="2"/>
  <c r="W15" i="2" s="1"/>
  <c r="AG15" i="2" s="1"/>
  <c r="AR15" i="2" s="1"/>
  <c r="B16" i="2"/>
  <c r="C16" i="2"/>
  <c r="M16" i="2" s="1"/>
  <c r="X16" i="2" s="1"/>
  <c r="AH16" i="2" s="1"/>
  <c r="L16" i="2"/>
  <c r="W16" i="2" s="1"/>
  <c r="AG16" i="2" s="1"/>
  <c r="AR16" i="2" s="1"/>
  <c r="B17" i="2"/>
  <c r="C17" i="2"/>
  <c r="M17" i="2" s="1"/>
  <c r="X17" i="2" s="1"/>
  <c r="AH17" i="2" s="1"/>
  <c r="L17" i="2"/>
  <c r="W17" i="2" s="1"/>
  <c r="AG17" i="2" s="1"/>
  <c r="AR17" i="2" s="1"/>
  <c r="B18" i="2"/>
  <c r="C18" i="2"/>
  <c r="M18" i="2" s="1"/>
  <c r="X18" i="2" s="1"/>
  <c r="AH18" i="2" s="1"/>
  <c r="L18" i="2"/>
  <c r="W18" i="2" s="1"/>
  <c r="AG18" i="2" s="1"/>
  <c r="AR18" i="2" s="1"/>
  <c r="B19" i="2"/>
  <c r="C19" i="2"/>
  <c r="M19" i="2" s="1"/>
  <c r="X19" i="2" s="1"/>
  <c r="AH19" i="2" s="1"/>
  <c r="AS19" i="2" s="1"/>
  <c r="L19" i="2"/>
  <c r="W19" i="2" s="1"/>
  <c r="AG19" i="2" s="1"/>
  <c r="AR19" i="2" s="1"/>
  <c r="B20" i="2"/>
  <c r="C20" i="2"/>
  <c r="M20" i="2" s="1"/>
  <c r="X20" i="2" s="1"/>
  <c r="AH20" i="2" s="1"/>
  <c r="L20" i="2"/>
  <c r="W20" i="2" s="1"/>
  <c r="AG20" i="2" s="1"/>
  <c r="AR20" i="2" s="1"/>
  <c r="B21" i="2"/>
  <c r="C21" i="2"/>
  <c r="M21" i="2" s="1"/>
  <c r="X21" i="2" s="1"/>
  <c r="AH21" i="2" s="1"/>
  <c r="L21" i="2"/>
  <c r="W21" i="2" s="1"/>
  <c r="AG21" i="2" s="1"/>
  <c r="AR21" i="2" s="1"/>
  <c r="B22" i="2"/>
  <c r="C22" i="2"/>
  <c r="M22" i="2" s="1"/>
  <c r="X22" i="2" s="1"/>
  <c r="AH22" i="2" s="1"/>
  <c r="L22" i="2"/>
  <c r="W22" i="2" s="1"/>
  <c r="AG22" i="2" s="1"/>
  <c r="AR22" i="2" s="1"/>
  <c r="B23" i="2"/>
  <c r="C23" i="2"/>
  <c r="M23" i="2" s="1"/>
  <c r="X23" i="2" s="1"/>
  <c r="AH23" i="2" s="1"/>
  <c r="L23" i="2"/>
  <c r="W23" i="2" s="1"/>
  <c r="AG23" i="2" s="1"/>
  <c r="AR23" i="2" s="1"/>
  <c r="B24" i="2"/>
  <c r="C24" i="2"/>
  <c r="M24" i="2" s="1"/>
  <c r="X24" i="2" s="1"/>
  <c r="AH24" i="2" s="1"/>
  <c r="L24" i="2"/>
  <c r="W24" i="2" s="1"/>
  <c r="AG24" i="2" s="1"/>
  <c r="AR24" i="2" s="1"/>
  <c r="B25" i="2"/>
  <c r="C25" i="2"/>
  <c r="M25" i="2" s="1"/>
  <c r="X25" i="2" s="1"/>
  <c r="AH25" i="2" s="1"/>
  <c r="L25" i="2"/>
  <c r="W25" i="2" s="1"/>
  <c r="AG25" i="2" s="1"/>
  <c r="AR25" i="2" s="1"/>
  <c r="B26" i="2"/>
  <c r="C26" i="2"/>
  <c r="M26" i="2" s="1"/>
  <c r="X26" i="2" s="1"/>
  <c r="AH26" i="2" s="1"/>
  <c r="AS26" i="2" s="1"/>
  <c r="L26" i="2"/>
  <c r="W26" i="2" s="1"/>
  <c r="AG26" i="2" s="1"/>
  <c r="AR26" i="2" s="1"/>
  <c r="B27" i="2"/>
  <c r="C27" i="2"/>
  <c r="M27" i="2" s="1"/>
  <c r="X27" i="2" s="1"/>
  <c r="AH27" i="2" s="1"/>
  <c r="L27" i="2"/>
  <c r="W27" i="2" s="1"/>
  <c r="AG27" i="2" s="1"/>
  <c r="AR27" i="2" s="1"/>
  <c r="B28" i="2"/>
  <c r="C28" i="2"/>
  <c r="M28" i="2" s="1"/>
  <c r="X28" i="2" s="1"/>
  <c r="AH28" i="2" s="1"/>
  <c r="L28" i="2"/>
  <c r="W28" i="2" s="1"/>
  <c r="AG28" i="2" s="1"/>
  <c r="AR28" i="2" s="1"/>
  <c r="B29" i="2"/>
  <c r="C29" i="2"/>
  <c r="M29" i="2" s="1"/>
  <c r="X29" i="2" s="1"/>
  <c r="AH29" i="2" s="1"/>
  <c r="L29" i="2"/>
  <c r="W29" i="2" s="1"/>
  <c r="AG29" i="2" s="1"/>
  <c r="AR29" i="2" s="1"/>
  <c r="B30" i="2"/>
  <c r="C30" i="2"/>
  <c r="M30" i="2" s="1"/>
  <c r="X30" i="2" s="1"/>
  <c r="AH30" i="2" s="1"/>
  <c r="L30" i="2"/>
  <c r="W30" i="2" s="1"/>
  <c r="AG30" i="2" s="1"/>
  <c r="AR30" i="2" s="1"/>
  <c r="B31" i="2"/>
  <c r="C31" i="2"/>
  <c r="M31" i="2" s="1"/>
  <c r="X31" i="2" s="1"/>
  <c r="AH31" i="2" s="1"/>
  <c r="L31" i="2"/>
  <c r="W31" i="2" s="1"/>
  <c r="AG31" i="2" s="1"/>
  <c r="AR31" i="2" s="1"/>
  <c r="B32" i="2"/>
  <c r="C32" i="2"/>
  <c r="M32" i="2" s="1"/>
  <c r="X32" i="2" s="1"/>
  <c r="AH32" i="2" s="1"/>
  <c r="L32" i="2"/>
  <c r="W32" i="2" s="1"/>
  <c r="AG32" i="2" s="1"/>
  <c r="AR32" i="2" s="1"/>
  <c r="B33" i="2"/>
  <c r="C33" i="2"/>
  <c r="M33" i="2" s="1"/>
  <c r="X33" i="2" s="1"/>
  <c r="AH33" i="2" s="1"/>
  <c r="L33" i="2"/>
  <c r="W33" i="2" s="1"/>
  <c r="AG33" i="2" s="1"/>
  <c r="AR33" i="2" s="1"/>
  <c r="B34" i="2"/>
  <c r="C34" i="2"/>
  <c r="M34" i="2" s="1"/>
  <c r="X34" i="2" s="1"/>
  <c r="AH34" i="2" s="1"/>
  <c r="L34" i="2"/>
  <c r="W34" i="2" s="1"/>
  <c r="AG34" i="2" s="1"/>
  <c r="AR34" i="2" s="1"/>
  <c r="B35" i="2"/>
  <c r="C35" i="2"/>
  <c r="M35" i="2" s="1"/>
  <c r="X35" i="2" s="1"/>
  <c r="AH35" i="2" s="1"/>
  <c r="L35" i="2"/>
  <c r="W35" i="2" s="1"/>
  <c r="AG35" i="2" s="1"/>
  <c r="AR35" i="2" s="1"/>
  <c r="B36" i="2"/>
  <c r="C36" i="2"/>
  <c r="M36" i="2" s="1"/>
  <c r="X36" i="2" s="1"/>
  <c r="AH36" i="2" s="1"/>
  <c r="L36" i="2"/>
  <c r="W36" i="2" s="1"/>
  <c r="AG36" i="2" s="1"/>
  <c r="AR36" i="2" s="1"/>
  <c r="B37" i="2"/>
  <c r="C37" i="2"/>
  <c r="M37" i="2" s="1"/>
  <c r="X37" i="2" s="1"/>
  <c r="AH37" i="2" s="1"/>
  <c r="L37" i="2"/>
  <c r="W37" i="2" s="1"/>
  <c r="AG37" i="2" s="1"/>
  <c r="AR37" i="2" s="1"/>
  <c r="B38" i="2"/>
  <c r="C38" i="2"/>
  <c r="M38" i="2" s="1"/>
  <c r="X38" i="2" s="1"/>
  <c r="AH38" i="2" s="1"/>
  <c r="L38" i="2"/>
  <c r="W38" i="2" s="1"/>
  <c r="AG38" i="2" s="1"/>
  <c r="AR38" i="2" s="1"/>
  <c r="B39" i="2"/>
  <c r="C39" i="2"/>
  <c r="M39" i="2" s="1"/>
  <c r="X39" i="2" s="1"/>
  <c r="AH39" i="2" s="1"/>
  <c r="L39" i="2"/>
  <c r="W39" i="2" s="1"/>
  <c r="AG39" i="2" s="1"/>
  <c r="AR39" i="2" s="1"/>
  <c r="B40" i="2"/>
  <c r="C40" i="2"/>
  <c r="M40" i="2" s="1"/>
  <c r="X40" i="2" s="1"/>
  <c r="AH40" i="2" s="1"/>
  <c r="L40" i="2"/>
  <c r="W40" i="2" s="1"/>
  <c r="AG40" i="2" s="1"/>
  <c r="AR40" i="2" s="1"/>
  <c r="B41" i="2"/>
  <c r="C41" i="2"/>
  <c r="M41" i="2" s="1"/>
  <c r="X41" i="2" s="1"/>
  <c r="AH41" i="2" s="1"/>
  <c r="L41" i="2"/>
  <c r="W41" i="2" s="1"/>
  <c r="AG41" i="2" s="1"/>
  <c r="AR41" i="2" s="1"/>
  <c r="B42" i="2"/>
  <c r="C42" i="2"/>
  <c r="M42" i="2" s="1"/>
  <c r="X42" i="2" s="1"/>
  <c r="AH42" i="2" s="1"/>
  <c r="L42" i="2"/>
  <c r="W42" i="2" s="1"/>
  <c r="AG42" i="2" s="1"/>
  <c r="AR42" i="2" s="1"/>
  <c r="B43" i="2"/>
  <c r="C43" i="2"/>
  <c r="M43" i="2" s="1"/>
  <c r="X43" i="2" s="1"/>
  <c r="AH43" i="2" s="1"/>
  <c r="L43" i="2"/>
  <c r="W43" i="2" s="1"/>
  <c r="AG43" i="2" s="1"/>
  <c r="AR43" i="2" s="1"/>
  <c r="B44" i="2"/>
  <c r="C44" i="2"/>
  <c r="M44" i="2" s="1"/>
  <c r="X44" i="2" s="1"/>
  <c r="AH44" i="2" s="1"/>
  <c r="L44" i="2"/>
  <c r="W44" i="2" s="1"/>
  <c r="AG44" i="2" s="1"/>
  <c r="AR44" i="2" s="1"/>
  <c r="B45" i="2"/>
  <c r="C45" i="2"/>
  <c r="M45" i="2" s="1"/>
  <c r="X45" i="2" s="1"/>
  <c r="AH45" i="2" s="1"/>
  <c r="L45" i="2"/>
  <c r="W45" i="2" s="1"/>
  <c r="AG45" i="2" s="1"/>
  <c r="AR45" i="2" s="1"/>
  <c r="B46" i="2"/>
  <c r="C46" i="2"/>
  <c r="M46" i="2" s="1"/>
  <c r="X46" i="2" s="1"/>
  <c r="AH46" i="2" s="1"/>
  <c r="L46" i="2"/>
  <c r="W46" i="2" s="1"/>
  <c r="AG46" i="2" s="1"/>
  <c r="AR46" i="2" s="1"/>
  <c r="B47" i="2"/>
  <c r="C47" i="2"/>
  <c r="M47" i="2" s="1"/>
  <c r="X47" i="2" s="1"/>
  <c r="AH47" i="2" s="1"/>
  <c r="L47" i="2"/>
  <c r="W47" i="2" s="1"/>
  <c r="AG47" i="2" s="1"/>
  <c r="AR47" i="2" s="1"/>
  <c r="B48" i="2"/>
  <c r="C48" i="2"/>
  <c r="M48" i="2" s="1"/>
  <c r="X48" i="2" s="1"/>
  <c r="AH48" i="2" s="1"/>
  <c r="L48" i="2"/>
  <c r="W48" i="2" s="1"/>
  <c r="AG48" i="2" s="1"/>
  <c r="AR48" i="2" s="1"/>
  <c r="B49" i="2"/>
  <c r="C49" i="2"/>
  <c r="M49" i="2" s="1"/>
  <c r="X49" i="2" s="1"/>
  <c r="AH49" i="2" s="1"/>
  <c r="L49" i="2"/>
  <c r="W49" i="2" s="1"/>
  <c r="AG49" i="2" s="1"/>
  <c r="AR49" i="2" s="1"/>
  <c r="B50" i="2"/>
  <c r="C50" i="2"/>
  <c r="M50" i="2" s="1"/>
  <c r="X50" i="2" s="1"/>
  <c r="AH50" i="2" s="1"/>
  <c r="AL50" i="2" s="1"/>
  <c r="L50" i="2"/>
  <c r="W50" i="2" s="1"/>
  <c r="AG50" i="2" s="1"/>
  <c r="AR50" i="2" s="1"/>
  <c r="B51" i="2"/>
  <c r="C51" i="2"/>
  <c r="M51" i="2" s="1"/>
  <c r="X51" i="2" s="1"/>
  <c r="AH51" i="2" s="1"/>
  <c r="L51" i="2"/>
  <c r="W51" i="2" s="1"/>
  <c r="AG51" i="2" s="1"/>
  <c r="AR51" i="2" s="1"/>
  <c r="B52" i="2"/>
  <c r="C52" i="2"/>
  <c r="M52" i="2" s="1"/>
  <c r="X52" i="2" s="1"/>
  <c r="AH52" i="2" s="1"/>
  <c r="AS52" i="2" s="1"/>
  <c r="AY52" i="2" s="1"/>
  <c r="L52" i="2"/>
  <c r="W52" i="2" s="1"/>
  <c r="AG52" i="2" s="1"/>
  <c r="AR52" i="2" s="1"/>
  <c r="B53" i="2"/>
  <c r="C53" i="2"/>
  <c r="M53" i="2" s="1"/>
  <c r="X53" i="2" s="1"/>
  <c r="AH53" i="2" s="1"/>
  <c r="L53" i="2"/>
  <c r="W53" i="2" s="1"/>
  <c r="AG53" i="2" s="1"/>
  <c r="AR53" i="2" s="1"/>
  <c r="B54" i="2"/>
  <c r="C54" i="2"/>
  <c r="M54" i="2" s="1"/>
  <c r="X54" i="2" s="1"/>
  <c r="AH54" i="2" s="1"/>
  <c r="L54" i="2"/>
  <c r="W54" i="2" s="1"/>
  <c r="AG54" i="2" s="1"/>
  <c r="AR54" i="2" s="1"/>
  <c r="B55" i="2"/>
  <c r="C55" i="2"/>
  <c r="M55" i="2" s="1"/>
  <c r="X55" i="2" s="1"/>
  <c r="AH55" i="2" s="1"/>
  <c r="L55" i="2"/>
  <c r="W55" i="2" s="1"/>
  <c r="AG55" i="2" s="1"/>
  <c r="AR55" i="2" s="1"/>
  <c r="B56" i="2"/>
  <c r="C56" i="2"/>
  <c r="M56" i="2" s="1"/>
  <c r="X56" i="2" s="1"/>
  <c r="AH56" i="2" s="1"/>
  <c r="L56" i="2"/>
  <c r="W56" i="2" s="1"/>
  <c r="AG56" i="2" s="1"/>
  <c r="AR56" i="2" s="1"/>
  <c r="B57" i="2"/>
  <c r="C57" i="2"/>
  <c r="M57" i="2" s="1"/>
  <c r="X57" i="2" s="1"/>
  <c r="AH57" i="2" s="1"/>
  <c r="L57" i="2"/>
  <c r="W57" i="2" s="1"/>
  <c r="AG57" i="2" s="1"/>
  <c r="AR57" i="2" s="1"/>
  <c r="B58" i="2"/>
  <c r="C58" i="2"/>
  <c r="M58" i="2" s="1"/>
  <c r="X58" i="2" s="1"/>
  <c r="AH58" i="2" s="1"/>
  <c r="L58" i="2"/>
  <c r="W58" i="2" s="1"/>
  <c r="AG58" i="2" s="1"/>
  <c r="AR58" i="2" s="1"/>
  <c r="B59" i="2"/>
  <c r="C59" i="2"/>
  <c r="M59" i="2" s="1"/>
  <c r="X59" i="2" s="1"/>
  <c r="AH59" i="2" s="1"/>
  <c r="L59" i="2"/>
  <c r="W59" i="2" s="1"/>
  <c r="AG59" i="2" s="1"/>
  <c r="AR59" i="2" s="1"/>
  <c r="B60" i="2"/>
  <c r="C60" i="2"/>
  <c r="M60" i="2" s="1"/>
  <c r="X60" i="2" s="1"/>
  <c r="AH60" i="2" s="1"/>
  <c r="L60" i="2"/>
  <c r="W60" i="2" s="1"/>
  <c r="AG60" i="2" s="1"/>
  <c r="AR60" i="2" s="1"/>
  <c r="B61" i="2"/>
  <c r="C61" i="2"/>
  <c r="M61" i="2" s="1"/>
  <c r="X61" i="2" s="1"/>
  <c r="AH61" i="2" s="1"/>
  <c r="L61" i="2"/>
  <c r="W61" i="2" s="1"/>
  <c r="AG61" i="2" s="1"/>
  <c r="AR61" i="2" s="1"/>
  <c r="M1" i="1"/>
  <c r="AE4" i="1"/>
  <c r="AE7" i="1" s="1"/>
  <c r="AE10" i="1" s="1"/>
  <c r="Y5" i="1"/>
  <c r="AI5" i="1" s="1"/>
  <c r="AE5" i="1"/>
  <c r="AE8" i="1" s="1"/>
  <c r="AE11" i="1" s="1"/>
  <c r="AF5" i="1"/>
  <c r="AG5" i="1" s="1"/>
  <c r="Y6" i="1"/>
  <c r="BC6" i="1" s="1"/>
  <c r="Y7" i="1"/>
  <c r="AC7" i="1" s="1"/>
  <c r="Y8" i="1"/>
  <c r="AC8" i="1" s="1"/>
  <c r="Y9" i="1"/>
  <c r="AC9" i="1" s="1"/>
  <c r="Y10" i="1"/>
  <c r="AH10" i="1" s="1"/>
  <c r="Y11" i="1"/>
  <c r="BD11" i="1" s="1"/>
  <c r="AG15" i="1"/>
  <c r="BT12" i="2" s="1"/>
  <c r="AH15" i="1"/>
  <c r="AI15" i="1"/>
  <c r="AJ15" i="1"/>
  <c r="AK15" i="1"/>
  <c r="AL15" i="1"/>
  <c r="AM15" i="1"/>
  <c r="AN15" i="1"/>
  <c r="AS15" i="1"/>
  <c r="AT15" i="1"/>
  <c r="AU15" i="1" s="1"/>
  <c r="BI15" i="1"/>
  <c r="CC15" i="1"/>
  <c r="CE72" i="1" s="1"/>
  <c r="CF72" i="1" s="1"/>
  <c r="AG16" i="1"/>
  <c r="BT13" i="2" s="1"/>
  <c r="AH16" i="1"/>
  <c r="BU13" i="2" s="1"/>
  <c r="AI16" i="1"/>
  <c r="AJ16" i="1"/>
  <c r="BW13" i="2" s="1"/>
  <c r="AK16" i="1"/>
  <c r="BX13" i="2" s="1"/>
  <c r="AL16" i="1"/>
  <c r="BY13" i="2" s="1"/>
  <c r="AM16" i="1"/>
  <c r="BZ13" i="2" s="1"/>
  <c r="AN16" i="1"/>
  <c r="CA13" i="2" s="1"/>
  <c r="AS16" i="1"/>
  <c r="AT16" i="1"/>
  <c r="AU16" i="1" s="1"/>
  <c r="BI16" i="1"/>
  <c r="CC16" i="1"/>
  <c r="EN16" i="1" s="1"/>
  <c r="AG17" i="1"/>
  <c r="BT14" i="2" s="1"/>
  <c r="AH17" i="1"/>
  <c r="AI17" i="1"/>
  <c r="BV14" i="2" s="1"/>
  <c r="AJ17" i="1"/>
  <c r="BW14" i="2" s="1"/>
  <c r="AK17" i="1"/>
  <c r="BX14" i="2" s="1"/>
  <c r="AL17" i="1"/>
  <c r="AM17" i="1"/>
  <c r="BZ14" i="2" s="1"/>
  <c r="AN17" i="1"/>
  <c r="CA14" i="2" s="1"/>
  <c r="AS17" i="1"/>
  <c r="AT17" i="1"/>
  <c r="AU17" i="1" s="1"/>
  <c r="BI17" i="1"/>
  <c r="CC17" i="1"/>
  <c r="CD17" i="1" s="1"/>
  <c r="CX17" i="1"/>
  <c r="C64" i="2" s="1"/>
  <c r="CY17" i="1"/>
  <c r="C65" i="2" s="1"/>
  <c r="N18" i="1"/>
  <c r="AG18" i="1"/>
  <c r="BT15" i="2" s="1"/>
  <c r="AH18" i="1"/>
  <c r="BU15" i="2" s="1"/>
  <c r="AI18" i="1"/>
  <c r="BV15" i="2" s="1"/>
  <c r="AJ18" i="1"/>
  <c r="BW15" i="2" s="1"/>
  <c r="AK18" i="1"/>
  <c r="BX15" i="2" s="1"/>
  <c r="AL18" i="1"/>
  <c r="BY15" i="2" s="1"/>
  <c r="AM18" i="1"/>
  <c r="BZ15" i="2" s="1"/>
  <c r="AN18" i="1"/>
  <c r="CA15" i="2" s="1"/>
  <c r="AS18" i="1"/>
  <c r="AT18" i="1"/>
  <c r="AU18" i="1" s="1"/>
  <c r="BI18" i="1"/>
  <c r="CC18" i="1"/>
  <c r="EC18" i="1" s="1"/>
  <c r="CX18" i="1"/>
  <c r="F64" i="2" s="1"/>
  <c r="CY18" i="1"/>
  <c r="F65" i="2" s="1"/>
  <c r="A19" i="1"/>
  <c r="AG19" i="1"/>
  <c r="BT16" i="2" s="1"/>
  <c r="AH19" i="1"/>
  <c r="BU16" i="2" s="1"/>
  <c r="AI19" i="1"/>
  <c r="AJ19" i="1"/>
  <c r="BW16" i="2" s="1"/>
  <c r="AK19" i="1"/>
  <c r="BX16" i="2" s="1"/>
  <c r="AL19" i="1"/>
  <c r="BY16" i="2" s="1"/>
  <c r="AM19" i="1"/>
  <c r="BZ16" i="2" s="1"/>
  <c r="AN19" i="1"/>
  <c r="CA16" i="2" s="1"/>
  <c r="AS19" i="1"/>
  <c r="AT19" i="1"/>
  <c r="AU19" i="1" s="1"/>
  <c r="BI19" i="1"/>
  <c r="CC19" i="1"/>
  <c r="CD19" i="1" s="1"/>
  <c r="AG20" i="1"/>
  <c r="BT17" i="2" s="1"/>
  <c r="AH20" i="1"/>
  <c r="BU17" i="2" s="1"/>
  <c r="AI20" i="1"/>
  <c r="BV17" i="2" s="1"/>
  <c r="AJ20" i="1"/>
  <c r="BW17" i="2" s="1"/>
  <c r="AK20" i="1"/>
  <c r="BX17" i="2" s="1"/>
  <c r="AL20" i="1"/>
  <c r="BY17" i="2" s="1"/>
  <c r="AM20" i="1"/>
  <c r="BZ17" i="2" s="1"/>
  <c r="AN20" i="1"/>
  <c r="CA17" i="2" s="1"/>
  <c r="AS20" i="1"/>
  <c r="AT20" i="1"/>
  <c r="AU20" i="1" s="1"/>
  <c r="BI20" i="1"/>
  <c r="CC20" i="1"/>
  <c r="CD20" i="1" s="1"/>
  <c r="CX20" i="1"/>
  <c r="CY20" i="1"/>
  <c r="AG21" i="1"/>
  <c r="BT18" i="2" s="1"/>
  <c r="AH21" i="1"/>
  <c r="BU18" i="2" s="1"/>
  <c r="AI21" i="1"/>
  <c r="AJ21" i="1"/>
  <c r="BW18" i="2" s="1"/>
  <c r="AK21" i="1"/>
  <c r="BX18" i="2" s="1"/>
  <c r="AL21" i="1"/>
  <c r="BY18" i="2" s="1"/>
  <c r="AM21" i="1"/>
  <c r="BZ18" i="2" s="1"/>
  <c r="AN21" i="1"/>
  <c r="CA18" i="2" s="1"/>
  <c r="AS21" i="1"/>
  <c r="AT21" i="1"/>
  <c r="AU21" i="1" s="1"/>
  <c r="BI21" i="1"/>
  <c r="CC21" i="1"/>
  <c r="AG22" i="1"/>
  <c r="BT19" i="2" s="1"/>
  <c r="AH22" i="1"/>
  <c r="AI22" i="1"/>
  <c r="BV19" i="2" s="1"/>
  <c r="AJ22" i="1"/>
  <c r="BW19" i="2" s="1"/>
  <c r="AK22" i="1"/>
  <c r="BX19" i="2" s="1"/>
  <c r="AL22" i="1"/>
  <c r="BY19" i="2" s="1"/>
  <c r="AM22" i="1"/>
  <c r="BZ19" i="2" s="1"/>
  <c r="AN22" i="1"/>
  <c r="CA19" i="2" s="1"/>
  <c r="AS22" i="1"/>
  <c r="AT22" i="1"/>
  <c r="AU22" i="1" s="1"/>
  <c r="BI22" i="1"/>
  <c r="CC22" i="1"/>
  <c r="CE79" i="1" s="1"/>
  <c r="CF79" i="1" s="1"/>
  <c r="CX22" i="1"/>
  <c r="CY22" i="1" s="1"/>
  <c r="CZ22" i="1" s="1"/>
  <c r="DF22" i="1"/>
  <c r="AG23" i="1"/>
  <c r="BT20" i="2" s="1"/>
  <c r="AH23" i="1"/>
  <c r="AI23" i="1"/>
  <c r="BV20" i="2" s="1"/>
  <c r="AJ23" i="1"/>
  <c r="BW20" i="2" s="1"/>
  <c r="AK23" i="1"/>
  <c r="BX20" i="2" s="1"/>
  <c r="AL23" i="1"/>
  <c r="AM23" i="1"/>
  <c r="BZ20" i="2" s="1"/>
  <c r="AN23" i="1"/>
  <c r="CA20" i="2" s="1"/>
  <c r="AS23" i="1"/>
  <c r="AT23" i="1"/>
  <c r="AU23" i="1" s="1"/>
  <c r="BI23" i="1"/>
  <c r="CC23" i="1"/>
  <c r="CD23" i="1" s="1"/>
  <c r="CZ23" i="1"/>
  <c r="DB23" i="1" s="1"/>
  <c r="AG24" i="1"/>
  <c r="BT21" i="2" s="1"/>
  <c r="AH24" i="1"/>
  <c r="BU21" i="2" s="1"/>
  <c r="AI24" i="1"/>
  <c r="BV21" i="2" s="1"/>
  <c r="AJ24" i="1"/>
  <c r="AK24" i="1"/>
  <c r="BX21" i="2" s="1"/>
  <c r="AL24" i="1"/>
  <c r="BY21" i="2" s="1"/>
  <c r="AM24" i="1"/>
  <c r="BZ21" i="2" s="1"/>
  <c r="AN24" i="1"/>
  <c r="CA21" i="2" s="1"/>
  <c r="AS24" i="1"/>
  <c r="AT24" i="1"/>
  <c r="AU24" i="1" s="1"/>
  <c r="BI24" i="1"/>
  <c r="CC24" i="1"/>
  <c r="CE81" i="1" s="1"/>
  <c r="CF81" i="1" s="1"/>
  <c r="AG25" i="1"/>
  <c r="AH25" i="1"/>
  <c r="BU22" i="2" s="1"/>
  <c r="AI25" i="1"/>
  <c r="AJ25" i="1"/>
  <c r="AK25" i="1"/>
  <c r="BX22" i="2" s="1"/>
  <c r="AL25" i="1"/>
  <c r="BY22" i="2" s="1"/>
  <c r="AM25" i="1"/>
  <c r="BZ22" i="2" s="1"/>
  <c r="AN25" i="1"/>
  <c r="CA22" i="2" s="1"/>
  <c r="AS25" i="1"/>
  <c r="AT25" i="1"/>
  <c r="AU25" i="1" s="1"/>
  <c r="BI25" i="1"/>
  <c r="CC25" i="1"/>
  <c r="CD25" i="1" s="1"/>
  <c r="AG26" i="1"/>
  <c r="AH26" i="1"/>
  <c r="BU23" i="2" s="1"/>
  <c r="AI26" i="1"/>
  <c r="BV23" i="2" s="1"/>
  <c r="AJ26" i="1"/>
  <c r="BW23" i="2" s="1"/>
  <c r="AK26" i="1"/>
  <c r="BX23" i="2" s="1"/>
  <c r="AL26" i="1"/>
  <c r="BY23" i="2" s="1"/>
  <c r="AM26" i="1"/>
  <c r="BZ23" i="2" s="1"/>
  <c r="AN26" i="1"/>
  <c r="CA23" i="2" s="1"/>
  <c r="AS26" i="1"/>
  <c r="AT26" i="1"/>
  <c r="AU26" i="1" s="1"/>
  <c r="BI26" i="1"/>
  <c r="CC26" i="1"/>
  <c r="AG27" i="1"/>
  <c r="BT24" i="2" s="1"/>
  <c r="AH27" i="1"/>
  <c r="AI27" i="1"/>
  <c r="BV24" i="2" s="1"/>
  <c r="AJ27" i="1"/>
  <c r="BW24" i="2" s="1"/>
  <c r="AK27" i="1"/>
  <c r="BX24" i="2" s="1"/>
  <c r="AL27" i="1"/>
  <c r="BY24" i="2" s="1"/>
  <c r="AM27" i="1"/>
  <c r="BZ24" i="2" s="1"/>
  <c r="AN27" i="1"/>
  <c r="CA24" i="2" s="1"/>
  <c r="AS27" i="1"/>
  <c r="AT27" i="1"/>
  <c r="AU27" i="1" s="1"/>
  <c r="BI27" i="1"/>
  <c r="CC27" i="1"/>
  <c r="AG28" i="1"/>
  <c r="BT25" i="2" s="1"/>
  <c r="AH28" i="1"/>
  <c r="BU25" i="2" s="1"/>
  <c r="AI28" i="1"/>
  <c r="BV25" i="2" s="1"/>
  <c r="AJ28" i="1"/>
  <c r="AK28" i="1"/>
  <c r="BX25" i="2" s="1"/>
  <c r="AL28" i="1"/>
  <c r="BY25" i="2" s="1"/>
  <c r="AM28" i="1"/>
  <c r="BZ25" i="2" s="1"/>
  <c r="AN28" i="1"/>
  <c r="CA25" i="2" s="1"/>
  <c r="AS28" i="1"/>
  <c r="AT28" i="1"/>
  <c r="AU28" i="1" s="1"/>
  <c r="BI28" i="1"/>
  <c r="CC28" i="1"/>
  <c r="EC28" i="1" s="1"/>
  <c r="AG29" i="1"/>
  <c r="BT26" i="2" s="1"/>
  <c r="AH29" i="1"/>
  <c r="AI29" i="1"/>
  <c r="BV26" i="2" s="1"/>
  <c r="AJ29" i="1"/>
  <c r="BW26" i="2" s="1"/>
  <c r="AK29" i="1"/>
  <c r="BX26" i="2" s="1"/>
  <c r="AL29" i="1"/>
  <c r="BY26" i="2" s="1"/>
  <c r="AM29" i="1"/>
  <c r="BZ26" i="2" s="1"/>
  <c r="AN29" i="1"/>
  <c r="CA26" i="2" s="1"/>
  <c r="AS29" i="1"/>
  <c r="AT29" i="1"/>
  <c r="AU29" i="1" s="1"/>
  <c r="BI29" i="1"/>
  <c r="CC29" i="1"/>
  <c r="AG30" i="1"/>
  <c r="BT27" i="2" s="1"/>
  <c r="AH30" i="1"/>
  <c r="BU27" i="2" s="1"/>
  <c r="AI30" i="1"/>
  <c r="BV27" i="2" s="1"/>
  <c r="AJ30" i="1"/>
  <c r="AK30" i="1"/>
  <c r="BX27" i="2" s="1"/>
  <c r="AL30" i="1"/>
  <c r="BY27" i="2" s="1"/>
  <c r="AM30" i="1"/>
  <c r="BZ27" i="2" s="1"/>
  <c r="AN30" i="1"/>
  <c r="CA27" i="2" s="1"/>
  <c r="AS30" i="1"/>
  <c r="AT30" i="1"/>
  <c r="AU30" i="1" s="1"/>
  <c r="BI30" i="1"/>
  <c r="CC30" i="1"/>
  <c r="EC30" i="1" s="1"/>
  <c r="AG31" i="1"/>
  <c r="BT28" i="2" s="1"/>
  <c r="AH31" i="1"/>
  <c r="AI31" i="1"/>
  <c r="BV28" i="2" s="1"/>
  <c r="AJ31" i="1"/>
  <c r="BW28" i="2" s="1"/>
  <c r="AK31" i="1"/>
  <c r="BX28" i="2" s="1"/>
  <c r="AL31" i="1"/>
  <c r="BY28" i="2" s="1"/>
  <c r="AM31" i="1"/>
  <c r="BZ28" i="2" s="1"/>
  <c r="AN31" i="1"/>
  <c r="CA28" i="2" s="1"/>
  <c r="AS31" i="1"/>
  <c r="AT31" i="1"/>
  <c r="AU31" i="1" s="1"/>
  <c r="BI31" i="1"/>
  <c r="CC31" i="1"/>
  <c r="CE88" i="1" s="1"/>
  <c r="CF88" i="1" s="1"/>
  <c r="AG32" i="1"/>
  <c r="BT29" i="2" s="1"/>
  <c r="AH32" i="1"/>
  <c r="AI32" i="1"/>
  <c r="BV29" i="2" s="1"/>
  <c r="AJ32" i="1"/>
  <c r="BW29" i="2" s="1"/>
  <c r="AK32" i="1"/>
  <c r="BX29" i="2" s="1"/>
  <c r="AL32" i="1"/>
  <c r="BY29" i="2" s="1"/>
  <c r="AM32" i="1"/>
  <c r="BZ29" i="2" s="1"/>
  <c r="AN32" i="1"/>
  <c r="CA29" i="2" s="1"/>
  <c r="AS32" i="1"/>
  <c r="AT32" i="1"/>
  <c r="AU32" i="1" s="1"/>
  <c r="BI32" i="1"/>
  <c r="CC32" i="1"/>
  <c r="CE89" i="1" s="1"/>
  <c r="CF89" i="1" s="1"/>
  <c r="AG33" i="1"/>
  <c r="AH33" i="1"/>
  <c r="BU30" i="2" s="1"/>
  <c r="AI33" i="1"/>
  <c r="BV30" i="2" s="1"/>
  <c r="AJ33" i="1"/>
  <c r="AK33" i="1"/>
  <c r="BX30" i="2" s="1"/>
  <c r="AL33" i="1"/>
  <c r="BY30" i="2" s="1"/>
  <c r="AM33" i="1"/>
  <c r="BZ30" i="2" s="1"/>
  <c r="AN33" i="1"/>
  <c r="CA30" i="2" s="1"/>
  <c r="AS33" i="1"/>
  <c r="AT33" i="1"/>
  <c r="AU33" i="1" s="1"/>
  <c r="BI33" i="1"/>
  <c r="CC33" i="1"/>
  <c r="EC33" i="1" s="1"/>
  <c r="AG34" i="1"/>
  <c r="AH34" i="1"/>
  <c r="BU31" i="2" s="1"/>
  <c r="AI34" i="1"/>
  <c r="BV31" i="2" s="1"/>
  <c r="AJ34" i="1"/>
  <c r="BW31" i="2" s="1"/>
  <c r="AK34" i="1"/>
  <c r="BX31" i="2" s="1"/>
  <c r="AL34" i="1"/>
  <c r="BY31" i="2" s="1"/>
  <c r="AM34" i="1"/>
  <c r="BZ31" i="2" s="1"/>
  <c r="AN34" i="1"/>
  <c r="CA31" i="2" s="1"/>
  <c r="AS34" i="1"/>
  <c r="AT34" i="1"/>
  <c r="AU34" i="1" s="1"/>
  <c r="BI34" i="1"/>
  <c r="CC34" i="1"/>
  <c r="AG35" i="1"/>
  <c r="BT32" i="2" s="1"/>
  <c r="AH35" i="1"/>
  <c r="BU32" i="2" s="1"/>
  <c r="AI35" i="1"/>
  <c r="BV32" i="2" s="1"/>
  <c r="AJ35" i="1"/>
  <c r="AK35" i="1"/>
  <c r="BX32" i="2" s="1"/>
  <c r="AL35" i="1"/>
  <c r="BY32" i="2" s="1"/>
  <c r="AM35" i="1"/>
  <c r="BZ32" i="2" s="1"/>
  <c r="AN35" i="1"/>
  <c r="CA32" i="2" s="1"/>
  <c r="AS35" i="1"/>
  <c r="AT35" i="1"/>
  <c r="AU35" i="1" s="1"/>
  <c r="BI35" i="1"/>
  <c r="CC35" i="1"/>
  <c r="CD35" i="1" s="1"/>
  <c r="AG36" i="1"/>
  <c r="BT33" i="2" s="1"/>
  <c r="AH36" i="1"/>
  <c r="BU33" i="2" s="1"/>
  <c r="AI36" i="1"/>
  <c r="AJ36" i="1"/>
  <c r="BW33" i="2" s="1"/>
  <c r="AK36" i="1"/>
  <c r="BX33" i="2" s="1"/>
  <c r="AL36" i="1"/>
  <c r="BY33" i="2" s="1"/>
  <c r="AM36" i="1"/>
  <c r="BZ33" i="2" s="1"/>
  <c r="AN36" i="1"/>
  <c r="CA33" i="2" s="1"/>
  <c r="AS36" i="1"/>
  <c r="AT36" i="1"/>
  <c r="AU36" i="1" s="1"/>
  <c r="BI36" i="1"/>
  <c r="CC36" i="1"/>
  <c r="AG37" i="1"/>
  <c r="BT34" i="2" s="1"/>
  <c r="AH37" i="1"/>
  <c r="AI37" i="1"/>
  <c r="BV34" i="2" s="1"/>
  <c r="AJ37" i="1"/>
  <c r="BW34" i="2" s="1"/>
  <c r="AK37" i="1"/>
  <c r="BX34" i="2" s="1"/>
  <c r="AL37" i="1"/>
  <c r="BY34" i="2" s="1"/>
  <c r="AM37" i="1"/>
  <c r="BZ34" i="2" s="1"/>
  <c r="AN37" i="1"/>
  <c r="CA34" i="2" s="1"/>
  <c r="AS37" i="1"/>
  <c r="AT37" i="1"/>
  <c r="AU37" i="1" s="1"/>
  <c r="BI37" i="1"/>
  <c r="CC37" i="1"/>
  <c r="AG38" i="1"/>
  <c r="BT35" i="2" s="1"/>
  <c r="AH38" i="1"/>
  <c r="AI38" i="1"/>
  <c r="BV35" i="2" s="1"/>
  <c r="AJ38" i="1"/>
  <c r="BW35" i="2" s="1"/>
  <c r="AK38" i="1"/>
  <c r="BX35" i="2" s="1"/>
  <c r="AL38" i="1"/>
  <c r="BY35" i="2" s="1"/>
  <c r="AM38" i="1"/>
  <c r="BZ35" i="2" s="1"/>
  <c r="AN38" i="1"/>
  <c r="CA35" i="2" s="1"/>
  <c r="AS38" i="1"/>
  <c r="AT38" i="1"/>
  <c r="AU38" i="1" s="1"/>
  <c r="BI38" i="1"/>
  <c r="CC38" i="1"/>
  <c r="AG39" i="1"/>
  <c r="AH39" i="1"/>
  <c r="BU36" i="2" s="1"/>
  <c r="AI39" i="1"/>
  <c r="BV36" i="2" s="1"/>
  <c r="AJ39" i="1"/>
  <c r="AK39" i="1"/>
  <c r="BX36" i="2" s="1"/>
  <c r="AL39" i="1"/>
  <c r="BY36" i="2" s="1"/>
  <c r="AM39" i="1"/>
  <c r="BZ36" i="2" s="1"/>
  <c r="AN39" i="1"/>
  <c r="CA36" i="2" s="1"/>
  <c r="AS39" i="1"/>
  <c r="AT39" i="1"/>
  <c r="AU39" i="1" s="1"/>
  <c r="BI39" i="1"/>
  <c r="CC39" i="1"/>
  <c r="EN39" i="1" s="1"/>
  <c r="AG40" i="1"/>
  <c r="BT37" i="2" s="1"/>
  <c r="AH40" i="1"/>
  <c r="BU37" i="2" s="1"/>
  <c r="AI40" i="1"/>
  <c r="BV37" i="2" s="1"/>
  <c r="AJ40" i="1"/>
  <c r="AK40" i="1"/>
  <c r="BX37" i="2" s="1"/>
  <c r="AL40" i="1"/>
  <c r="BY37" i="2" s="1"/>
  <c r="AM40" i="1"/>
  <c r="BZ37" i="2" s="1"/>
  <c r="AN40" i="1"/>
  <c r="CA37" i="2" s="1"/>
  <c r="AS40" i="1"/>
  <c r="AT40" i="1"/>
  <c r="AU40" i="1" s="1"/>
  <c r="BI40" i="1"/>
  <c r="CC40" i="1"/>
  <c r="EC40" i="1" s="1"/>
  <c r="AG41" i="1"/>
  <c r="BT38" i="2" s="1"/>
  <c r="AH41" i="1"/>
  <c r="BU38" i="2" s="1"/>
  <c r="AI41" i="1"/>
  <c r="AJ41" i="1"/>
  <c r="BW38" i="2" s="1"/>
  <c r="AK41" i="1"/>
  <c r="BX38" i="2" s="1"/>
  <c r="AL41" i="1"/>
  <c r="BY38" i="2" s="1"/>
  <c r="AM41" i="1"/>
  <c r="BZ38" i="2" s="1"/>
  <c r="AN41" i="1"/>
  <c r="CA38" i="2" s="1"/>
  <c r="AS41" i="1"/>
  <c r="AT41" i="1"/>
  <c r="AU41" i="1" s="1"/>
  <c r="BI41" i="1"/>
  <c r="CC41" i="1"/>
  <c r="AG42" i="1"/>
  <c r="AH42" i="1"/>
  <c r="BU39" i="2" s="1"/>
  <c r="AI42" i="1"/>
  <c r="BV39" i="2" s="1"/>
  <c r="AJ42" i="1"/>
  <c r="BW39" i="2" s="1"/>
  <c r="AK42" i="1"/>
  <c r="BX39" i="2" s="1"/>
  <c r="AL42" i="1"/>
  <c r="BY39" i="2" s="1"/>
  <c r="AM42" i="1"/>
  <c r="BZ39" i="2" s="1"/>
  <c r="AN42" i="1"/>
  <c r="CA39" i="2" s="1"/>
  <c r="AS42" i="1"/>
  <c r="AT42" i="1"/>
  <c r="AU42" i="1" s="1"/>
  <c r="BI42" i="1"/>
  <c r="CC42" i="1"/>
  <c r="CD42" i="1" s="1"/>
  <c r="AG43" i="1"/>
  <c r="BT40" i="2" s="1"/>
  <c r="AH43" i="1"/>
  <c r="BU40" i="2" s="1"/>
  <c r="AI43" i="1"/>
  <c r="BV40" i="2" s="1"/>
  <c r="AJ43" i="1"/>
  <c r="AK43" i="1"/>
  <c r="BX40" i="2" s="1"/>
  <c r="AL43" i="1"/>
  <c r="BY40" i="2" s="1"/>
  <c r="AM43" i="1"/>
  <c r="BZ40" i="2" s="1"/>
  <c r="AN43" i="1"/>
  <c r="CA40" i="2" s="1"/>
  <c r="AS43" i="1"/>
  <c r="AT43" i="1"/>
  <c r="AU43" i="1" s="1"/>
  <c r="BI43" i="1"/>
  <c r="CC43" i="1"/>
  <c r="EC43" i="1" s="1"/>
  <c r="AG44" i="1"/>
  <c r="BT41" i="2" s="1"/>
  <c r="AH44" i="1"/>
  <c r="BU41" i="2" s="1"/>
  <c r="AI44" i="1"/>
  <c r="AJ44" i="1"/>
  <c r="BW41" i="2" s="1"/>
  <c r="AK44" i="1"/>
  <c r="BX41" i="2" s="1"/>
  <c r="AL44" i="1"/>
  <c r="BY41" i="2" s="1"/>
  <c r="AM44" i="1"/>
  <c r="BZ41" i="2" s="1"/>
  <c r="AN44" i="1"/>
  <c r="CA41" i="2" s="1"/>
  <c r="AS44" i="1"/>
  <c r="AT44" i="1"/>
  <c r="AU44" i="1" s="1"/>
  <c r="BI44" i="1"/>
  <c r="CC44" i="1"/>
  <c r="CE101" i="1" s="1"/>
  <c r="CF101" i="1" s="1"/>
  <c r="AG45" i="1"/>
  <c r="AH45" i="1"/>
  <c r="BU42" i="2" s="1"/>
  <c r="AI45" i="1"/>
  <c r="BV42" i="2" s="1"/>
  <c r="AJ45" i="1"/>
  <c r="BW42" i="2" s="1"/>
  <c r="AK45" i="1"/>
  <c r="BX42" i="2" s="1"/>
  <c r="AL45" i="1"/>
  <c r="BY42" i="2" s="1"/>
  <c r="AM45" i="1"/>
  <c r="BZ42" i="2" s="1"/>
  <c r="AN45" i="1"/>
  <c r="CA42" i="2" s="1"/>
  <c r="AS45" i="1"/>
  <c r="AT45" i="1"/>
  <c r="AU45" i="1" s="1"/>
  <c r="BI45" i="1"/>
  <c r="CC45" i="1"/>
  <c r="EP45" i="1" s="1"/>
  <c r="AG46" i="1"/>
  <c r="AH46" i="1"/>
  <c r="BU43" i="2" s="1"/>
  <c r="AI46" i="1"/>
  <c r="BV43" i="2" s="1"/>
  <c r="AJ46" i="1"/>
  <c r="BW43" i="2" s="1"/>
  <c r="AK46" i="1"/>
  <c r="BX43" i="2" s="1"/>
  <c r="AL46" i="1"/>
  <c r="BY43" i="2" s="1"/>
  <c r="AM46" i="1"/>
  <c r="BZ43" i="2" s="1"/>
  <c r="AN46" i="1"/>
  <c r="CA43" i="2" s="1"/>
  <c r="AS46" i="1"/>
  <c r="AT46" i="1"/>
  <c r="AU46" i="1" s="1"/>
  <c r="BI46" i="1"/>
  <c r="CC46" i="1"/>
  <c r="EN46" i="1" s="1"/>
  <c r="AG47" i="1"/>
  <c r="BT44" i="2" s="1"/>
  <c r="AH47" i="1"/>
  <c r="BU44" i="2" s="1"/>
  <c r="AI47" i="1"/>
  <c r="AJ47" i="1"/>
  <c r="BW44" i="2" s="1"/>
  <c r="AK47" i="1"/>
  <c r="BX44" i="2" s="1"/>
  <c r="AL47" i="1"/>
  <c r="BY44" i="2" s="1"/>
  <c r="AM47" i="1"/>
  <c r="BZ44" i="2" s="1"/>
  <c r="AN47" i="1"/>
  <c r="CA44" i="2" s="1"/>
  <c r="AS47" i="1"/>
  <c r="AT47" i="1"/>
  <c r="AU47" i="1" s="1"/>
  <c r="BI47" i="1"/>
  <c r="CC47" i="1"/>
  <c r="EN47" i="1" s="1"/>
  <c r="AG48" i="1"/>
  <c r="BT45" i="2" s="1"/>
  <c r="AH48" i="1"/>
  <c r="AI48" i="1"/>
  <c r="BV45" i="2" s="1"/>
  <c r="AJ48" i="1"/>
  <c r="BW45" i="2" s="1"/>
  <c r="AK48" i="1"/>
  <c r="BX45" i="2" s="1"/>
  <c r="AL48" i="1"/>
  <c r="BY45" i="2" s="1"/>
  <c r="AM48" i="1"/>
  <c r="BZ45" i="2" s="1"/>
  <c r="AN48" i="1"/>
  <c r="CA45" i="2" s="1"/>
  <c r="AS48" i="1"/>
  <c r="AT48" i="1"/>
  <c r="AU48" i="1" s="1"/>
  <c r="BI48" i="1"/>
  <c r="CC48" i="1"/>
  <c r="EN48" i="1" s="1"/>
  <c r="AG49" i="1"/>
  <c r="AH49" i="1"/>
  <c r="BU46" i="2" s="1"/>
  <c r="AI49" i="1"/>
  <c r="BV46" i="2" s="1"/>
  <c r="AJ49" i="1"/>
  <c r="BW46" i="2" s="1"/>
  <c r="AK49" i="1"/>
  <c r="BX46" i="2" s="1"/>
  <c r="AL49" i="1"/>
  <c r="BY46" i="2" s="1"/>
  <c r="AM49" i="1"/>
  <c r="BZ46" i="2" s="1"/>
  <c r="AN49" i="1"/>
  <c r="CA46" i="2" s="1"/>
  <c r="AS49" i="1"/>
  <c r="AT49" i="1"/>
  <c r="AU49" i="1" s="1"/>
  <c r="BI49" i="1"/>
  <c r="CC49" i="1"/>
  <c r="CD49" i="1" s="1"/>
  <c r="HQ49" i="1" s="1"/>
  <c r="HS49" i="1" s="1"/>
  <c r="AG50" i="1"/>
  <c r="AH50" i="1"/>
  <c r="BU47" i="2" s="1"/>
  <c r="AI50" i="1"/>
  <c r="BV47" i="2" s="1"/>
  <c r="AJ50" i="1"/>
  <c r="BW47" i="2" s="1"/>
  <c r="AK50" i="1"/>
  <c r="BX47" i="2" s="1"/>
  <c r="AL50" i="1"/>
  <c r="BY47" i="2" s="1"/>
  <c r="AM50" i="1"/>
  <c r="BZ47" i="2" s="1"/>
  <c r="AN50" i="1"/>
  <c r="CA47" i="2" s="1"/>
  <c r="AS50" i="1"/>
  <c r="AT50" i="1"/>
  <c r="AU50" i="1" s="1"/>
  <c r="BI50" i="1"/>
  <c r="CC50" i="1"/>
  <c r="EC50" i="1" s="1"/>
  <c r="AG51" i="1"/>
  <c r="BT48" i="2" s="1"/>
  <c r="AH51" i="1"/>
  <c r="AI51" i="1"/>
  <c r="BV48" i="2" s="1"/>
  <c r="AJ51" i="1"/>
  <c r="BW48" i="2" s="1"/>
  <c r="AK51" i="1"/>
  <c r="BX48" i="2" s="1"/>
  <c r="AL51" i="1"/>
  <c r="BY48" i="2" s="1"/>
  <c r="AM51" i="1"/>
  <c r="BZ48" i="2" s="1"/>
  <c r="AN51" i="1"/>
  <c r="CA48" i="2" s="1"/>
  <c r="AS51" i="1"/>
  <c r="AT51" i="1"/>
  <c r="AU51" i="1" s="1"/>
  <c r="BI51" i="1"/>
  <c r="CC51" i="1"/>
  <c r="EP51" i="1" s="1"/>
  <c r="AG52" i="1"/>
  <c r="AH52" i="1"/>
  <c r="AI52" i="1"/>
  <c r="BV49" i="2" s="1"/>
  <c r="AJ52" i="1"/>
  <c r="BW49" i="2" s="1"/>
  <c r="AK52" i="1"/>
  <c r="BX49" i="2" s="1"/>
  <c r="AL52" i="1"/>
  <c r="BY49" i="2" s="1"/>
  <c r="AM52" i="1"/>
  <c r="BZ49" i="2" s="1"/>
  <c r="AN52" i="1"/>
  <c r="CA49" i="2" s="1"/>
  <c r="AS52" i="1"/>
  <c r="AT52" i="1"/>
  <c r="AU52" i="1" s="1"/>
  <c r="BI52" i="1"/>
  <c r="CC52" i="1"/>
  <c r="CE109" i="1" s="1"/>
  <c r="CF109" i="1" s="1"/>
  <c r="AG53" i="1"/>
  <c r="BT50" i="2" s="1"/>
  <c r="AH53" i="1"/>
  <c r="BU50" i="2" s="1"/>
  <c r="AI53" i="1"/>
  <c r="BV50" i="2" s="1"/>
  <c r="AJ53" i="1"/>
  <c r="AK53" i="1"/>
  <c r="BX50" i="2" s="1"/>
  <c r="AL53" i="1"/>
  <c r="BY50" i="2" s="1"/>
  <c r="AM53" i="1"/>
  <c r="BZ50" i="2" s="1"/>
  <c r="AN53" i="1"/>
  <c r="CA50" i="2" s="1"/>
  <c r="AS53" i="1"/>
  <c r="AT53" i="1"/>
  <c r="AU53" i="1" s="1"/>
  <c r="BI53" i="1"/>
  <c r="CC53" i="1"/>
  <c r="AG54" i="1"/>
  <c r="BT51" i="2" s="1"/>
  <c r="AH54" i="1"/>
  <c r="BU51" i="2" s="1"/>
  <c r="AI54" i="1"/>
  <c r="AJ54" i="1"/>
  <c r="BW51" i="2" s="1"/>
  <c r="AK54" i="1"/>
  <c r="BX51" i="2" s="1"/>
  <c r="AL54" i="1"/>
  <c r="BY51" i="2" s="1"/>
  <c r="AM54" i="1"/>
  <c r="BZ51" i="2" s="1"/>
  <c r="AN54" i="1"/>
  <c r="CA51" i="2" s="1"/>
  <c r="AS54" i="1"/>
  <c r="AT54" i="1"/>
  <c r="AU54" i="1" s="1"/>
  <c r="BI54" i="1"/>
  <c r="CC54" i="1"/>
  <c r="CE111" i="1" s="1"/>
  <c r="CF111" i="1" s="1"/>
  <c r="AG55" i="1"/>
  <c r="BT52" i="2" s="1"/>
  <c r="AH55" i="1"/>
  <c r="AI55" i="1"/>
  <c r="BV52" i="2" s="1"/>
  <c r="AJ55" i="1"/>
  <c r="BW52" i="2" s="1"/>
  <c r="AK55" i="1"/>
  <c r="BX52" i="2" s="1"/>
  <c r="AL55" i="1"/>
  <c r="BY52" i="2" s="1"/>
  <c r="AM55" i="1"/>
  <c r="BZ52" i="2" s="1"/>
  <c r="AN55" i="1"/>
  <c r="CA52" i="2" s="1"/>
  <c r="AS55" i="1"/>
  <c r="AT55" i="1"/>
  <c r="AU55" i="1" s="1"/>
  <c r="BI55" i="1"/>
  <c r="CC55" i="1"/>
  <c r="EO55" i="1" s="1"/>
  <c r="AG56" i="1"/>
  <c r="AH56" i="1"/>
  <c r="BU53" i="2" s="1"/>
  <c r="AI56" i="1"/>
  <c r="BV53" i="2" s="1"/>
  <c r="AJ56" i="1"/>
  <c r="BW53" i="2" s="1"/>
  <c r="AK56" i="1"/>
  <c r="BX53" i="2" s="1"/>
  <c r="AL56" i="1"/>
  <c r="BY53" i="2" s="1"/>
  <c r="AM56" i="1"/>
  <c r="BZ53" i="2" s="1"/>
  <c r="AN56" i="1"/>
  <c r="CA53" i="2" s="1"/>
  <c r="AS56" i="1"/>
  <c r="AT56" i="1"/>
  <c r="AU56" i="1" s="1"/>
  <c r="BI56" i="1"/>
  <c r="CC56" i="1"/>
  <c r="CD56" i="1" s="1"/>
  <c r="AG57" i="1"/>
  <c r="BT54" i="2" s="1"/>
  <c r="AH57" i="1"/>
  <c r="BU54" i="2" s="1"/>
  <c r="AI57" i="1"/>
  <c r="BV54" i="2" s="1"/>
  <c r="AJ57" i="1"/>
  <c r="AK57" i="1"/>
  <c r="BX54" i="2" s="1"/>
  <c r="AL57" i="1"/>
  <c r="BY54" i="2" s="1"/>
  <c r="AM57" i="1"/>
  <c r="BZ54" i="2" s="1"/>
  <c r="AN57" i="1"/>
  <c r="CA54" i="2" s="1"/>
  <c r="AS57" i="1"/>
  <c r="AT57" i="1"/>
  <c r="AU57" i="1" s="1"/>
  <c r="BI57" i="1"/>
  <c r="CC57" i="1"/>
  <c r="EO57" i="1" s="1"/>
  <c r="AG58" i="1"/>
  <c r="AH58" i="1"/>
  <c r="BU55" i="2" s="1"/>
  <c r="AI58" i="1"/>
  <c r="BV55" i="2" s="1"/>
  <c r="AJ58" i="1"/>
  <c r="BW55" i="2" s="1"/>
  <c r="AK58" i="1"/>
  <c r="BX55" i="2" s="1"/>
  <c r="AL58" i="1"/>
  <c r="BY55" i="2" s="1"/>
  <c r="AM58" i="1"/>
  <c r="BZ55" i="2" s="1"/>
  <c r="AN58" i="1"/>
  <c r="CA55" i="2" s="1"/>
  <c r="AS58" i="1"/>
  <c r="AT58" i="1"/>
  <c r="AU58" i="1" s="1"/>
  <c r="BI58" i="1"/>
  <c r="CC58" i="1"/>
  <c r="EN58" i="1" s="1"/>
  <c r="AG59" i="1"/>
  <c r="BT56" i="2" s="1"/>
  <c r="AH59" i="1"/>
  <c r="AI59" i="1"/>
  <c r="BV56" i="2" s="1"/>
  <c r="AJ59" i="1"/>
  <c r="BW56" i="2" s="1"/>
  <c r="AK59" i="1"/>
  <c r="BX56" i="2" s="1"/>
  <c r="AL59" i="1"/>
  <c r="BY56" i="2" s="1"/>
  <c r="AM59" i="1"/>
  <c r="BZ56" i="2" s="1"/>
  <c r="AN59" i="1"/>
  <c r="CA56" i="2" s="1"/>
  <c r="AS59" i="1"/>
  <c r="AT59" i="1"/>
  <c r="AU59" i="1" s="1"/>
  <c r="BI59" i="1"/>
  <c r="CC59" i="1"/>
  <c r="EN59" i="1" s="1"/>
  <c r="AG60" i="1"/>
  <c r="AH60" i="1"/>
  <c r="BU57" i="2" s="1"/>
  <c r="AI60" i="1"/>
  <c r="BV57" i="2" s="1"/>
  <c r="AJ60" i="1"/>
  <c r="BW57" i="2" s="1"/>
  <c r="AK60" i="1"/>
  <c r="BX57" i="2" s="1"/>
  <c r="AL60" i="1"/>
  <c r="BY57" i="2" s="1"/>
  <c r="AM60" i="1"/>
  <c r="BZ57" i="2" s="1"/>
  <c r="AN60" i="1"/>
  <c r="CA57" i="2" s="1"/>
  <c r="AS60" i="1"/>
  <c r="AT60" i="1"/>
  <c r="AU60" i="1"/>
  <c r="BI60" i="1"/>
  <c r="CC60" i="1"/>
  <c r="EN60" i="1" s="1"/>
  <c r="AG61" i="1"/>
  <c r="BT58" i="2" s="1"/>
  <c r="AH61" i="1"/>
  <c r="AI61" i="1"/>
  <c r="BV58" i="2" s="1"/>
  <c r="AJ61" i="1"/>
  <c r="BW58" i="2" s="1"/>
  <c r="AK61" i="1"/>
  <c r="BX58" i="2" s="1"/>
  <c r="AL61" i="1"/>
  <c r="BY58" i="2" s="1"/>
  <c r="AM61" i="1"/>
  <c r="BZ58" i="2" s="1"/>
  <c r="AN61" i="1"/>
  <c r="CA58" i="2" s="1"/>
  <c r="AS61" i="1"/>
  <c r="AT61" i="1"/>
  <c r="AU61" i="1" s="1"/>
  <c r="BI61" i="1"/>
  <c r="CC61" i="1"/>
  <c r="EN61" i="1" s="1"/>
  <c r="AG62" i="1"/>
  <c r="AH62" i="1"/>
  <c r="BU59" i="2" s="1"/>
  <c r="AI62" i="1"/>
  <c r="BV59" i="2" s="1"/>
  <c r="AJ62" i="1"/>
  <c r="BW59" i="2" s="1"/>
  <c r="AK62" i="1"/>
  <c r="BX59" i="2" s="1"/>
  <c r="AL62" i="1"/>
  <c r="BY59" i="2" s="1"/>
  <c r="AM62" i="1"/>
  <c r="BZ59" i="2" s="1"/>
  <c r="AN62" i="1"/>
  <c r="CA59" i="2" s="1"/>
  <c r="AS62" i="1"/>
  <c r="AT62" i="1"/>
  <c r="AU62" i="1" s="1"/>
  <c r="BI62" i="1"/>
  <c r="CC62" i="1"/>
  <c r="EN62" i="1" s="1"/>
  <c r="AG63" i="1"/>
  <c r="BT60" i="2" s="1"/>
  <c r="AH63" i="1"/>
  <c r="AI63" i="1"/>
  <c r="BV60" i="2" s="1"/>
  <c r="AJ63" i="1"/>
  <c r="BW60" i="2" s="1"/>
  <c r="AK63" i="1"/>
  <c r="BX60" i="2" s="1"/>
  <c r="AL63" i="1"/>
  <c r="BY60" i="2" s="1"/>
  <c r="AM63" i="1"/>
  <c r="BZ60" i="2" s="1"/>
  <c r="AN63" i="1"/>
  <c r="CA60" i="2" s="1"/>
  <c r="AS63" i="1"/>
  <c r="AT63" i="1"/>
  <c r="AU63" i="1" s="1"/>
  <c r="BI63" i="1"/>
  <c r="CC63" i="1"/>
  <c r="EN63" i="1" s="1"/>
  <c r="AG64" i="1"/>
  <c r="AH64" i="1"/>
  <c r="BU61" i="2" s="1"/>
  <c r="AI64" i="1"/>
  <c r="BV61" i="2" s="1"/>
  <c r="AJ64" i="1"/>
  <c r="BW61" i="2" s="1"/>
  <c r="AK64" i="1"/>
  <c r="BX61" i="2" s="1"/>
  <c r="AL64" i="1"/>
  <c r="BY61" i="2" s="1"/>
  <c r="AM64" i="1"/>
  <c r="BZ61" i="2" s="1"/>
  <c r="AN64" i="1"/>
  <c r="CA61" i="2" s="1"/>
  <c r="AS64" i="1"/>
  <c r="AT64" i="1"/>
  <c r="AU64" i="1" s="1"/>
  <c r="BI64" i="1"/>
  <c r="CC64" i="1"/>
  <c r="EP64" i="1" s="1"/>
  <c r="IN73" i="1" l="1"/>
  <c r="IN71" i="1"/>
  <c r="IN77" i="1"/>
  <c r="CE73" i="1"/>
  <c r="CF73" i="1" s="1"/>
  <c r="AP56" i="1"/>
  <c r="AQ56" i="1" s="1"/>
  <c r="BE56" i="1" s="1"/>
  <c r="CE76" i="1"/>
  <c r="CF76" i="1" s="1"/>
  <c r="AP50" i="1"/>
  <c r="AQ50" i="1" s="1"/>
  <c r="BE50" i="1" s="1"/>
  <c r="AP49" i="1"/>
  <c r="AQ49" i="1" s="1"/>
  <c r="BE49" i="1" s="1"/>
  <c r="AP17" i="1"/>
  <c r="AQ17" i="1" s="1"/>
  <c r="CE96" i="1"/>
  <c r="CF96" i="1" s="1"/>
  <c r="CM96" i="1" s="1"/>
  <c r="CY19" i="1"/>
  <c r="CE85" i="1"/>
  <c r="CF85" i="1" s="1"/>
  <c r="CE95" i="1"/>
  <c r="CF95" i="1" s="1"/>
  <c r="CI95" i="1" s="1"/>
  <c r="CK95" i="1" s="1"/>
  <c r="CE74" i="1"/>
  <c r="CF74" i="1" s="1"/>
  <c r="IN72" i="1"/>
  <c r="CE97" i="1"/>
  <c r="CF97" i="1" s="1"/>
  <c r="CM97" i="1" s="1"/>
  <c r="CE80" i="1"/>
  <c r="CF80" i="1" s="1"/>
  <c r="CE75" i="1"/>
  <c r="CF75" i="1" s="1"/>
  <c r="CE100" i="1"/>
  <c r="CF100" i="1" s="1"/>
  <c r="CI100" i="1" s="1"/>
  <c r="CK100" i="1" s="1"/>
  <c r="CE77" i="1"/>
  <c r="CF77" i="1" s="1"/>
  <c r="CE99" i="1"/>
  <c r="CF99" i="1" s="1"/>
  <c r="CM99" i="1" s="1"/>
  <c r="CE92" i="1"/>
  <c r="CF92" i="1" s="1"/>
  <c r="CE106" i="1"/>
  <c r="CF106" i="1" s="1"/>
  <c r="CM106" i="1" s="1"/>
  <c r="CE102" i="1"/>
  <c r="CF102" i="1" s="1"/>
  <c r="CH102" i="1" s="1"/>
  <c r="CJ102" i="1" s="1"/>
  <c r="CE82" i="1"/>
  <c r="CF82" i="1" s="1"/>
  <c r="CE83" i="1"/>
  <c r="CF83" i="1" s="1"/>
  <c r="CE117" i="1"/>
  <c r="CF117" i="1" s="1"/>
  <c r="CI117" i="1" s="1"/>
  <c r="CK117" i="1" s="1"/>
  <c r="CE87" i="1"/>
  <c r="CF87" i="1" s="1"/>
  <c r="BC5" i="1"/>
  <c r="IN74" i="1"/>
  <c r="IN76" i="1"/>
  <c r="CJ8" i="1"/>
  <c r="CF8" i="1"/>
  <c r="CE90" i="1"/>
  <c r="CF90" i="1" s="1"/>
  <c r="CE91" i="1"/>
  <c r="CF91" i="1" s="1"/>
  <c r="CE93" i="1"/>
  <c r="CF93" i="1" s="1"/>
  <c r="CI93" i="1" s="1"/>
  <c r="CK93" i="1" s="1"/>
  <c r="AP34" i="1"/>
  <c r="AQ34" i="1" s="1"/>
  <c r="BE34" i="1" s="1"/>
  <c r="EN45" i="1"/>
  <c r="EO16" i="1"/>
  <c r="EP49" i="1"/>
  <c r="EC35" i="1"/>
  <c r="EP19" i="1"/>
  <c r="CE105" i="1"/>
  <c r="CF105" i="1" s="1"/>
  <c r="CM105" i="1" s="1"/>
  <c r="AP26" i="1"/>
  <c r="AQ26" i="1" s="1"/>
  <c r="BE26" i="1" s="1"/>
  <c r="AV17" i="1"/>
  <c r="BR17" i="1" s="1"/>
  <c r="BE17" i="1"/>
  <c r="CE113" i="1"/>
  <c r="CF113" i="1" s="1"/>
  <c r="CH113" i="1" s="1"/>
  <c r="CJ113" i="1" s="1"/>
  <c r="EP56" i="1"/>
  <c r="EN54" i="1"/>
  <c r="EO49" i="1"/>
  <c r="EC45" i="1"/>
  <c r="CD28" i="1"/>
  <c r="EU28" i="1" s="1"/>
  <c r="FM28" i="1" s="1"/>
  <c r="EC23" i="1"/>
  <c r="EN56" i="1"/>
  <c r="EC56" i="1"/>
  <c r="EP42" i="1"/>
  <c r="EO20" i="1"/>
  <c r="EP32" i="1"/>
  <c r="EO23" i="1"/>
  <c r="EN22" i="1"/>
  <c r="CD22" i="1"/>
  <c r="EV22" i="1" s="1"/>
  <c r="EO35" i="1"/>
  <c r="EU23" i="1"/>
  <c r="FM23" i="1" s="1"/>
  <c r="EV23" i="1"/>
  <c r="EO42" i="1"/>
  <c r="EO33" i="1"/>
  <c r="EC20" i="1"/>
  <c r="EO40" i="1"/>
  <c r="EO28" i="1"/>
  <c r="EN23" i="1"/>
  <c r="EP17" i="1"/>
  <c r="CZ20" i="1"/>
  <c r="EZ35" i="1"/>
  <c r="FR35" i="1" s="1"/>
  <c r="EP61" i="1"/>
  <c r="CE119" i="1"/>
  <c r="CF119" i="1" s="1"/>
  <c r="CM119" i="1" s="1"/>
  <c r="EC63" i="1"/>
  <c r="EC61" i="1"/>
  <c r="EC49" i="1"/>
  <c r="EO45" i="1"/>
  <c r="CD45" i="1"/>
  <c r="EV45" i="1" s="1"/>
  <c r="FN45" i="1" s="1"/>
  <c r="CD43" i="1"/>
  <c r="EZ43" i="1" s="1"/>
  <c r="FR43" i="1" s="1"/>
  <c r="EC42" i="1"/>
  <c r="CD40" i="1"/>
  <c r="EV40" i="1" s="1"/>
  <c r="FN40" i="1" s="1"/>
  <c r="EN36" i="1"/>
  <c r="EP34" i="1"/>
  <c r="CD33" i="1"/>
  <c r="FA33" i="1" s="1"/>
  <c r="FS33" i="1" s="1"/>
  <c r="EN30" i="1"/>
  <c r="EO25" i="1"/>
  <c r="EO17" i="1"/>
  <c r="EC16" i="1"/>
  <c r="CD39" i="1"/>
  <c r="EM39" i="1" s="1"/>
  <c r="CD36" i="1"/>
  <c r="EV36" i="1" s="1"/>
  <c r="FN36" i="1" s="1"/>
  <c r="CD30" i="1"/>
  <c r="EX30" i="1" s="1"/>
  <c r="FP30" i="1" s="1"/>
  <c r="EP26" i="1"/>
  <c r="EC25" i="1"/>
  <c r="EP16" i="1"/>
  <c r="CD16" i="1"/>
  <c r="EW16" i="1" s="1"/>
  <c r="EP63" i="1"/>
  <c r="EO43" i="1"/>
  <c r="CE121" i="1"/>
  <c r="CF121" i="1" s="1"/>
  <c r="CI121" i="1" s="1"/>
  <c r="CK121" i="1" s="1"/>
  <c r="EC57" i="1"/>
  <c r="EN49" i="1"/>
  <c r="EN43" i="1"/>
  <c r="EN42" i="1"/>
  <c r="EN40" i="1"/>
  <c r="EO30" i="1"/>
  <c r="EP25" i="1"/>
  <c r="IN75" i="1"/>
  <c r="DC8" i="1"/>
  <c r="BL8" i="1"/>
  <c r="DB8" i="1"/>
  <c r="BH8" i="1"/>
  <c r="GD17" i="1"/>
  <c r="DV17" i="1"/>
  <c r="DW17" i="1"/>
  <c r="AE9" i="1"/>
  <c r="AE6" i="1"/>
  <c r="AE12" i="1"/>
  <c r="EP59" i="1"/>
  <c r="EP44" i="1"/>
  <c r="EC44" i="1"/>
  <c r="EC53" i="1"/>
  <c r="CD53" i="1"/>
  <c r="FA53" i="1" s="1"/>
  <c r="FS53" i="1" s="1"/>
  <c r="CE110" i="1"/>
  <c r="CF110" i="1" s="1"/>
  <c r="CH110" i="1" s="1"/>
  <c r="CJ110" i="1" s="1"/>
  <c r="EN53" i="1"/>
  <c r="CD51" i="1"/>
  <c r="EU51" i="1" s="1"/>
  <c r="FM51" i="1" s="1"/>
  <c r="EO51" i="1"/>
  <c r="CE108" i="1"/>
  <c r="CF108" i="1" s="1"/>
  <c r="CM108" i="1" s="1"/>
  <c r="AP46" i="1"/>
  <c r="AQ46" i="1" s="1"/>
  <c r="BE46" i="1" s="1"/>
  <c r="CE115" i="1"/>
  <c r="CF115" i="1" s="1"/>
  <c r="CH115" i="1" s="1"/>
  <c r="CJ115" i="1" s="1"/>
  <c r="CE107" i="1"/>
  <c r="CF107" i="1" s="1"/>
  <c r="CI107" i="1" s="1"/>
  <c r="CK107" i="1" s="1"/>
  <c r="EO61" i="1"/>
  <c r="CE118" i="1"/>
  <c r="CF118" i="1" s="1"/>
  <c r="CI118" i="1" s="1"/>
  <c r="CK118" i="1" s="1"/>
  <c r="CD61" i="1"/>
  <c r="CG61" i="1" s="1"/>
  <c r="CI61" i="1" s="1"/>
  <c r="EO53" i="1"/>
  <c r="CD52" i="1"/>
  <c r="CK52" i="1" s="1"/>
  <c r="G50" i="2" s="1"/>
  <c r="EC52" i="1"/>
  <c r="EP52" i="1"/>
  <c r="EC51" i="1"/>
  <c r="FA45" i="1"/>
  <c r="FS45" i="1" s="1"/>
  <c r="EN44" i="1"/>
  <c r="CE98" i="1"/>
  <c r="CF98" i="1" s="1"/>
  <c r="CH98" i="1" s="1"/>
  <c r="CJ98" i="1" s="1"/>
  <c r="EN41" i="1"/>
  <c r="BV22" i="2"/>
  <c r="AP25" i="1"/>
  <c r="AQ25" i="1" s="1"/>
  <c r="BE25" i="1" s="1"/>
  <c r="EN24" i="1"/>
  <c r="EC24" i="1"/>
  <c r="EO24" i="1"/>
  <c r="CD24" i="1"/>
  <c r="EW24" i="1" s="1"/>
  <c r="EP24" i="1"/>
  <c r="EX17" i="1"/>
  <c r="FP17" i="1" s="1"/>
  <c r="FA17" i="1"/>
  <c r="FS17" i="1" s="1"/>
  <c r="EU17" i="1"/>
  <c r="FB17" i="1"/>
  <c r="FT17" i="1" s="1"/>
  <c r="EW17" i="1"/>
  <c r="AS39" i="2"/>
  <c r="CD21" i="1"/>
  <c r="EU21" i="1" s="1"/>
  <c r="FM21" i="1" s="1"/>
  <c r="EP21" i="1"/>
  <c r="CE78" i="1"/>
  <c r="CF78" i="1" s="1"/>
  <c r="CD59" i="1"/>
  <c r="CG59" i="1" s="1"/>
  <c r="CI59" i="1" s="1"/>
  <c r="EO59" i="1"/>
  <c r="CE116" i="1"/>
  <c r="CF116" i="1" s="1"/>
  <c r="CM116" i="1" s="1"/>
  <c r="EN50" i="1"/>
  <c r="CD50" i="1"/>
  <c r="FB50" i="1" s="1"/>
  <c r="FT50" i="1" s="1"/>
  <c r="EP50" i="1"/>
  <c r="CD47" i="1"/>
  <c r="EM47" i="1" s="1"/>
  <c r="CE104" i="1"/>
  <c r="CF104" i="1" s="1"/>
  <c r="CM104" i="1" s="1"/>
  <c r="CD29" i="1"/>
  <c r="EX29" i="1" s="1"/>
  <c r="FP29" i="1" s="1"/>
  <c r="EP29" i="1"/>
  <c r="CE86" i="1"/>
  <c r="CF86" i="1" s="1"/>
  <c r="EN57" i="1"/>
  <c r="CE114" i="1"/>
  <c r="CF114" i="1" s="1"/>
  <c r="CH114" i="1" s="1"/>
  <c r="CJ114" i="1" s="1"/>
  <c r="CD57" i="1"/>
  <c r="CF57" i="1" s="1"/>
  <c r="CH57" i="1" s="1"/>
  <c r="EP57" i="1"/>
  <c r="EC46" i="1"/>
  <c r="CD46" i="1"/>
  <c r="EX46" i="1" s="1"/>
  <c r="FP46" i="1" s="1"/>
  <c r="EO46" i="1"/>
  <c r="CE103" i="1"/>
  <c r="CF103" i="1" s="1"/>
  <c r="CM103" i="1" s="1"/>
  <c r="CD63" i="1"/>
  <c r="CK63" i="1" s="1"/>
  <c r="G61" i="2" s="1"/>
  <c r="EO63" i="1"/>
  <c r="CE120" i="1"/>
  <c r="CF120" i="1" s="1"/>
  <c r="CH120" i="1" s="1"/>
  <c r="CJ120" i="1" s="1"/>
  <c r="EC59" i="1"/>
  <c r="EN55" i="1"/>
  <c r="CD55" i="1"/>
  <c r="EW55" i="1" s="1"/>
  <c r="FO55" i="1" s="1"/>
  <c r="EC55" i="1"/>
  <c r="EP55" i="1"/>
  <c r="CE112" i="1"/>
  <c r="CF112" i="1" s="1"/>
  <c r="CH112" i="1" s="1"/>
  <c r="CJ112" i="1" s="1"/>
  <c r="EN52" i="1"/>
  <c r="BU49" i="2"/>
  <c r="AP52" i="1"/>
  <c r="AQ52" i="1" s="1"/>
  <c r="BE52" i="1" s="1"/>
  <c r="EN51" i="1"/>
  <c r="EO50" i="1"/>
  <c r="EP46" i="1"/>
  <c r="AP45" i="1"/>
  <c r="AQ45" i="1" s="1"/>
  <c r="BE45" i="1" s="1"/>
  <c r="AP42" i="1"/>
  <c r="AQ42" i="1" s="1"/>
  <c r="BE42" i="1" s="1"/>
  <c r="CD38" i="1"/>
  <c r="EX38" i="1" s="1"/>
  <c r="FP38" i="1" s="1"/>
  <c r="EP38" i="1"/>
  <c r="CD27" i="1"/>
  <c r="FB27" i="1" s="1"/>
  <c r="FT27" i="1" s="1"/>
  <c r="CE84" i="1"/>
  <c r="CF84" i="1" s="1"/>
  <c r="CE94" i="1"/>
  <c r="CF94" i="1" s="1"/>
  <c r="CH94" i="1" s="1"/>
  <c r="CJ94" i="1" s="1"/>
  <c r="CD34" i="1"/>
  <c r="EU34" i="1" s="1"/>
  <c r="FM34" i="1" s="1"/>
  <c r="EN34" i="1"/>
  <c r="CD18" i="1"/>
  <c r="EO18" i="1"/>
  <c r="EP18" i="1"/>
  <c r="AS38" i="2"/>
  <c r="FA35" i="1"/>
  <c r="FS35" i="1" s="1"/>
  <c r="EV35" i="1"/>
  <c r="FN35" i="1" s="1"/>
  <c r="EW35" i="1"/>
  <c r="CD32" i="1"/>
  <c r="EN32" i="1"/>
  <c r="CD26" i="1"/>
  <c r="EU26" i="1" s="1"/>
  <c r="FM26" i="1" s="1"/>
  <c r="BI65" i="1"/>
  <c r="EM49" i="1"/>
  <c r="BW22" i="2"/>
  <c r="EX25" i="1"/>
  <c r="FP25" i="1" s="1"/>
  <c r="EY23" i="1"/>
  <c r="FQ23" i="1" s="1"/>
  <c r="FA23" i="1"/>
  <c r="FS23" i="1" s="1"/>
  <c r="AL51" i="2"/>
  <c r="AS51" i="2"/>
  <c r="AY51" i="2" s="1"/>
  <c r="AS48" i="2"/>
  <c r="AY48" i="2" s="1"/>
  <c r="AL48" i="2"/>
  <c r="CX19" i="1"/>
  <c r="FZ17" i="1"/>
  <c r="EN17" i="1"/>
  <c r="DO17" i="1"/>
  <c r="BO17" i="1"/>
  <c r="CX8" i="1"/>
  <c r="CE8" i="1"/>
  <c r="BG8" i="1"/>
  <c r="CJ7" i="1"/>
  <c r="BP6" i="1"/>
  <c r="AS50" i="2"/>
  <c r="AY50" i="2" s="1"/>
  <c r="FY17" i="1"/>
  <c r="EC17" i="1"/>
  <c r="DN17" i="1"/>
  <c r="DE8" i="1"/>
  <c r="CL8" i="1"/>
  <c r="BP8" i="1"/>
  <c r="AH8" i="1"/>
  <c r="CH7" i="1"/>
  <c r="AS37" i="2"/>
  <c r="BW17" i="1"/>
  <c r="BL7" i="1"/>
  <c r="DC7" i="1"/>
  <c r="CJ5" i="1"/>
  <c r="CX11" i="1"/>
  <c r="BL10" i="1"/>
  <c r="CI5" i="1"/>
  <c r="DF8" i="1"/>
  <c r="DA8" i="1"/>
  <c r="CH8" i="1"/>
  <c r="BO8" i="1"/>
  <c r="BD8" i="1"/>
  <c r="DE7" i="1"/>
  <c r="BN7" i="1"/>
  <c r="DC6" i="1"/>
  <c r="DC5" i="1"/>
  <c r="BP5" i="1"/>
  <c r="DB5" i="1"/>
  <c r="BO5" i="1"/>
  <c r="CY11" i="1"/>
  <c r="CY10" i="1"/>
  <c r="CI11" i="1"/>
  <c r="CY7" i="1"/>
  <c r="CE7" i="1"/>
  <c r="BK7" i="1"/>
  <c r="CY5" i="1"/>
  <c r="CF5" i="1"/>
  <c r="BK5" i="1"/>
  <c r="BG11" i="1"/>
  <c r="CE10" i="1"/>
  <c r="CY9" i="1"/>
  <c r="CY8" i="1"/>
  <c r="CI8" i="1"/>
  <c r="CD8" i="1"/>
  <c r="BK8" i="1"/>
  <c r="BC8" i="1"/>
  <c r="DF7" i="1"/>
  <c r="CX7" i="1"/>
  <c r="CD7" i="1"/>
  <c r="BG7" i="1"/>
  <c r="DA6" i="1"/>
  <c r="DF5" i="1"/>
  <c r="CX5" i="1"/>
  <c r="CE5" i="1"/>
  <c r="BH5" i="1"/>
  <c r="BG5" i="1"/>
  <c r="DE11" i="1"/>
  <c r="CD11" i="1"/>
  <c r="BF11" i="1"/>
  <c r="DF10" i="1"/>
  <c r="BP9" i="1"/>
  <c r="BP11" i="1"/>
  <c r="BB11" i="1"/>
  <c r="BG9" i="1"/>
  <c r="BL11" i="1"/>
  <c r="DF9" i="1"/>
  <c r="BD7" i="1"/>
  <c r="BL5" i="1"/>
  <c r="BD5" i="1"/>
  <c r="AH7" i="1"/>
  <c r="DC11" i="1"/>
  <c r="CH11" i="1"/>
  <c r="BK11" i="1"/>
  <c r="CX10" i="1"/>
  <c r="BD10" i="1"/>
  <c r="DE9" i="1"/>
  <c r="CJ9" i="1"/>
  <c r="BO9" i="1"/>
  <c r="BD9" i="1"/>
  <c r="DA7" i="1"/>
  <c r="CI7" i="1"/>
  <c r="BP7" i="1"/>
  <c r="BH7" i="1"/>
  <c r="CJ6" i="1"/>
  <c r="BH6" i="1"/>
  <c r="DE5" i="1"/>
  <c r="DA5" i="1"/>
  <c r="CL5" i="1"/>
  <c r="CH5" i="1"/>
  <c r="CD5" i="1"/>
  <c r="BN5" i="1"/>
  <c r="BJ5" i="1"/>
  <c r="BF5" i="1"/>
  <c r="BB5" i="1"/>
  <c r="CF10" i="1"/>
  <c r="DB9" i="1"/>
  <c r="CI9" i="1"/>
  <c r="BL9" i="1"/>
  <c r="AH9" i="1"/>
  <c r="CH6" i="1"/>
  <c r="DD5" i="1"/>
  <c r="CZ5" i="1"/>
  <c r="CK5" i="1"/>
  <c r="CG5" i="1"/>
  <c r="BQ5" i="1"/>
  <c r="BM5" i="1"/>
  <c r="BI5" i="1"/>
  <c r="BE5" i="1"/>
  <c r="AH5" i="1"/>
  <c r="AD5" i="1"/>
  <c r="DA9" i="1"/>
  <c r="CF9" i="1"/>
  <c r="BH9" i="1"/>
  <c r="AC5" i="1"/>
  <c r="BN6" i="1"/>
  <c r="DF11" i="1"/>
  <c r="DA11" i="1"/>
  <c r="CJ11" i="1"/>
  <c r="CE11" i="1"/>
  <c r="BN11" i="1"/>
  <c r="BH11" i="1"/>
  <c r="BC11" i="1"/>
  <c r="AD11" i="1"/>
  <c r="DB10" i="1"/>
  <c r="CI10" i="1"/>
  <c r="BO10" i="1"/>
  <c r="BG10" i="1"/>
  <c r="DC9" i="1"/>
  <c r="CX9" i="1"/>
  <c r="CE9" i="1"/>
  <c r="BK9" i="1"/>
  <c r="BC9" i="1"/>
  <c r="DB7" i="1"/>
  <c r="CL7" i="1"/>
  <c r="CF7" i="1"/>
  <c r="BO7" i="1"/>
  <c r="BJ7" i="1"/>
  <c r="BC7" i="1"/>
  <c r="DE6" i="1"/>
  <c r="CL6" i="1"/>
  <c r="CD6" i="1"/>
  <c r="BJ6" i="1"/>
  <c r="AH11" i="1"/>
  <c r="BK10" i="1"/>
  <c r="BC10" i="1"/>
  <c r="BD6" i="1"/>
  <c r="DB11" i="1"/>
  <c r="CL11" i="1"/>
  <c r="CF11" i="1"/>
  <c r="BO11" i="1"/>
  <c r="BJ11" i="1"/>
  <c r="DC10" i="1"/>
  <c r="CJ10" i="1"/>
  <c r="BP10" i="1"/>
  <c r="BH10" i="1"/>
  <c r="CY6" i="1"/>
  <c r="CF6" i="1"/>
  <c r="BL6" i="1"/>
  <c r="AH6" i="1"/>
  <c r="CM117" i="1"/>
  <c r="CH111" i="1"/>
  <c r="CJ111" i="1" s="1"/>
  <c r="CH109" i="1"/>
  <c r="CJ109" i="1" s="1"/>
  <c r="CH101" i="1"/>
  <c r="CJ101" i="1" s="1"/>
  <c r="BV51" i="2"/>
  <c r="CB51" i="2" s="1"/>
  <c r="AP54" i="1"/>
  <c r="AQ54" i="1" s="1"/>
  <c r="BE54" i="1" s="1"/>
  <c r="BW50" i="2"/>
  <c r="CB50" i="2" s="1"/>
  <c r="CM109" i="1"/>
  <c r="CM101" i="1"/>
  <c r="CP72" i="1"/>
  <c r="CQ72" i="1" s="1"/>
  <c r="CD64" i="1"/>
  <c r="EO64" i="1"/>
  <c r="EC64" i="1"/>
  <c r="EN64" i="1"/>
  <c r="CD62" i="1"/>
  <c r="EO62" i="1"/>
  <c r="EC62" i="1"/>
  <c r="EP62" i="1"/>
  <c r="CD60" i="1"/>
  <c r="EO60" i="1"/>
  <c r="EC60" i="1"/>
  <c r="EP60" i="1"/>
  <c r="CD58" i="1"/>
  <c r="EO58" i="1"/>
  <c r="EC58" i="1"/>
  <c r="EP58" i="1"/>
  <c r="BT53" i="2"/>
  <c r="CB53" i="2" s="1"/>
  <c r="AV56" i="1"/>
  <c r="CM111" i="1"/>
  <c r="CH106" i="1"/>
  <c r="CJ106" i="1" s="1"/>
  <c r="CI111" i="1"/>
  <c r="CK111" i="1" s="1"/>
  <c r="CI109" i="1"/>
  <c r="CK109" i="1" s="1"/>
  <c r="CI101" i="1"/>
  <c r="CK101" i="1" s="1"/>
  <c r="CF56" i="1"/>
  <c r="CH56" i="1" s="1"/>
  <c r="EM56" i="1"/>
  <c r="EX56" i="1"/>
  <c r="FP56" i="1" s="1"/>
  <c r="FB56" i="1"/>
  <c r="FT56" i="1" s="1"/>
  <c r="HQ56" i="1"/>
  <c r="HS56" i="1" s="1"/>
  <c r="CG56" i="1"/>
  <c r="CI56" i="1" s="1"/>
  <c r="CK56" i="1"/>
  <c r="G54" i="2" s="1"/>
  <c r="EU56" i="1"/>
  <c r="FM56" i="1" s="1"/>
  <c r="EY56" i="1"/>
  <c r="FQ56" i="1" s="1"/>
  <c r="HN56" i="1"/>
  <c r="EB56" i="1"/>
  <c r="R54" i="2" s="1"/>
  <c r="EV56" i="1"/>
  <c r="FN56" i="1" s="1"/>
  <c r="EZ56" i="1"/>
  <c r="FR56" i="1" s="1"/>
  <c r="EW56" i="1"/>
  <c r="FO56" i="1" s="1"/>
  <c r="FA56" i="1"/>
  <c r="FS56" i="1" s="1"/>
  <c r="BU60" i="2"/>
  <c r="CB60" i="2" s="1"/>
  <c r="AP63" i="1"/>
  <c r="AQ63" i="1" s="1"/>
  <c r="BE63" i="1" s="1"/>
  <c r="BU58" i="2"/>
  <c r="CB58" i="2" s="1"/>
  <c r="AP61" i="1"/>
  <c r="AQ61" i="1" s="1"/>
  <c r="BE61" i="1" s="1"/>
  <c r="BU56" i="2"/>
  <c r="CB56" i="2" s="1"/>
  <c r="AP59" i="1"/>
  <c r="AQ59" i="1" s="1"/>
  <c r="BE59" i="1" s="1"/>
  <c r="BU52" i="2"/>
  <c r="CB52" i="2" s="1"/>
  <c r="AP55" i="1"/>
  <c r="AQ55" i="1" s="1"/>
  <c r="BE55" i="1" s="1"/>
  <c r="BT47" i="2"/>
  <c r="CB47" i="2" s="1"/>
  <c r="AV50" i="1"/>
  <c r="BW54" i="2"/>
  <c r="CB54" i="2" s="1"/>
  <c r="BT49" i="2"/>
  <c r="AV52" i="1"/>
  <c r="CG49" i="1"/>
  <c r="CI49" i="1" s="1"/>
  <c r="CK49" i="1"/>
  <c r="G47" i="2" s="1"/>
  <c r="EU49" i="1"/>
  <c r="FM49" i="1" s="1"/>
  <c r="EY49" i="1"/>
  <c r="FQ49" i="1" s="1"/>
  <c r="HN49" i="1"/>
  <c r="EB49" i="1"/>
  <c r="R47" i="2" s="1"/>
  <c r="EV49" i="1"/>
  <c r="FN49" i="1" s="1"/>
  <c r="EZ49" i="1"/>
  <c r="FR49" i="1" s="1"/>
  <c r="EW49" i="1"/>
  <c r="FO49" i="1" s="1"/>
  <c r="CF49" i="1"/>
  <c r="CH49" i="1" s="1"/>
  <c r="EX49" i="1"/>
  <c r="FP49" i="1" s="1"/>
  <c r="FA49" i="1"/>
  <c r="FS49" i="1" s="1"/>
  <c r="BT46" i="2"/>
  <c r="CB46" i="2" s="1"/>
  <c r="AV49" i="1"/>
  <c r="AP64" i="1"/>
  <c r="AQ64" i="1" s="1"/>
  <c r="BE64" i="1" s="1"/>
  <c r="BT61" i="2"/>
  <c r="CB61" i="2" s="1"/>
  <c r="AP62" i="1"/>
  <c r="AQ62" i="1" s="1"/>
  <c r="BE62" i="1" s="1"/>
  <c r="BT59" i="2"/>
  <c r="CB59" i="2" s="1"/>
  <c r="AP60" i="1"/>
  <c r="AQ60" i="1" s="1"/>
  <c r="BE60" i="1" s="1"/>
  <c r="BT57" i="2"/>
  <c r="CB57" i="2" s="1"/>
  <c r="FA59" i="1"/>
  <c r="FS59" i="1" s="1"/>
  <c r="AP58" i="1"/>
  <c r="AQ58" i="1" s="1"/>
  <c r="BE58" i="1" s="1"/>
  <c r="BT55" i="2"/>
  <c r="CB55" i="2" s="1"/>
  <c r="CD54" i="1"/>
  <c r="EO54" i="1"/>
  <c r="EC54" i="1"/>
  <c r="EP54" i="1"/>
  <c r="BU48" i="2"/>
  <c r="CB48" i="2" s="1"/>
  <c r="AP51" i="1"/>
  <c r="FB49" i="1"/>
  <c r="FT49" i="1" s="1"/>
  <c r="EO56" i="1"/>
  <c r="AV54" i="1"/>
  <c r="EO52" i="1"/>
  <c r="CD48" i="1"/>
  <c r="EO48" i="1"/>
  <c r="EC48" i="1"/>
  <c r="EP48" i="1"/>
  <c r="EO47" i="1"/>
  <c r="BV44" i="2"/>
  <c r="CB44" i="2" s="1"/>
  <c r="AP47" i="1"/>
  <c r="AQ47" i="1" s="1"/>
  <c r="BE47" i="1" s="1"/>
  <c r="BT42" i="2"/>
  <c r="CB42" i="2" s="1"/>
  <c r="AV45" i="1"/>
  <c r="BT39" i="2"/>
  <c r="CB39" i="2" s="1"/>
  <c r="BT31" i="2"/>
  <c r="CB31" i="2" s="1"/>
  <c r="AV34" i="1"/>
  <c r="EC47" i="1"/>
  <c r="EP47" i="1"/>
  <c r="BT43" i="2"/>
  <c r="CB43" i="2" s="1"/>
  <c r="AV46" i="1"/>
  <c r="CG42" i="1"/>
  <c r="CI42" i="1" s="1"/>
  <c r="CK42" i="1"/>
  <c r="G40" i="2" s="1"/>
  <c r="EU42" i="1"/>
  <c r="FM42" i="1" s="1"/>
  <c r="EY42" i="1"/>
  <c r="FQ42" i="1" s="1"/>
  <c r="HN42" i="1"/>
  <c r="EB42" i="1"/>
  <c r="R40" i="2" s="1"/>
  <c r="EV42" i="1"/>
  <c r="FN42" i="1" s="1"/>
  <c r="EZ42" i="1"/>
  <c r="FR42" i="1" s="1"/>
  <c r="CF42" i="1"/>
  <c r="CH42" i="1" s="1"/>
  <c r="CJ42" i="1" s="1"/>
  <c r="CL42" i="1" s="1"/>
  <c r="H40" i="2" s="1"/>
  <c r="EM42" i="1"/>
  <c r="EX42" i="1"/>
  <c r="FP42" i="1" s="1"/>
  <c r="FB42" i="1"/>
  <c r="FT42" i="1" s="1"/>
  <c r="HQ42" i="1"/>
  <c r="HS42" i="1" s="1"/>
  <c r="EW42" i="1"/>
  <c r="FO42" i="1" s="1"/>
  <c r="FA42" i="1"/>
  <c r="FS42" i="1" s="1"/>
  <c r="AP57" i="1"/>
  <c r="AQ57" i="1" s="1"/>
  <c r="BE57" i="1" s="1"/>
  <c r="EP53" i="1"/>
  <c r="AP53" i="1"/>
  <c r="AQ53" i="1" s="1"/>
  <c r="BE53" i="1" s="1"/>
  <c r="HN51" i="1"/>
  <c r="BU45" i="2"/>
  <c r="CB45" i="2" s="1"/>
  <c r="AP48" i="1"/>
  <c r="BV38" i="2"/>
  <c r="CB38" i="2" s="1"/>
  <c r="AP41" i="1"/>
  <c r="AQ41" i="1" s="1"/>
  <c r="BE41" i="1" s="1"/>
  <c r="BW36" i="2"/>
  <c r="AP39" i="1"/>
  <c r="AQ39" i="1" s="1"/>
  <c r="BE39" i="1" s="1"/>
  <c r="BV41" i="2"/>
  <c r="CB41" i="2" s="1"/>
  <c r="AP44" i="1"/>
  <c r="AQ44" i="1" s="1"/>
  <c r="BE44" i="1" s="1"/>
  <c r="BW40" i="2"/>
  <c r="CB40" i="2" s="1"/>
  <c r="BW37" i="2"/>
  <c r="CB37" i="2" s="1"/>
  <c r="BU35" i="2"/>
  <c r="CB35" i="2" s="1"/>
  <c r="AP38" i="1"/>
  <c r="CK45" i="1"/>
  <c r="G43" i="2" s="1"/>
  <c r="CD44" i="1"/>
  <c r="EO44" i="1"/>
  <c r="EC41" i="1"/>
  <c r="EP41" i="1"/>
  <c r="CD41" i="1"/>
  <c r="EO41" i="1"/>
  <c r="CD37" i="1"/>
  <c r="EO37" i="1"/>
  <c r="EC37" i="1"/>
  <c r="BW25" i="2"/>
  <c r="CB25" i="2" s="1"/>
  <c r="AP28" i="1"/>
  <c r="AQ28" i="1" s="1"/>
  <c r="BE28" i="1" s="1"/>
  <c r="EP43" i="1"/>
  <c r="AP43" i="1"/>
  <c r="AQ43" i="1" s="1"/>
  <c r="BE43" i="1" s="1"/>
  <c r="AP40" i="1"/>
  <c r="AQ40" i="1" s="1"/>
  <c r="BE40" i="1" s="1"/>
  <c r="BT36" i="2"/>
  <c r="EP36" i="1"/>
  <c r="BW32" i="2"/>
  <c r="CB32" i="2" s="1"/>
  <c r="AP35" i="1"/>
  <c r="AQ35" i="1" s="1"/>
  <c r="BE35" i="1" s="1"/>
  <c r="FB33" i="1"/>
  <c r="FT33" i="1" s="1"/>
  <c r="EU38" i="1"/>
  <c r="FM38" i="1" s="1"/>
  <c r="EX35" i="1"/>
  <c r="FP35" i="1" s="1"/>
  <c r="FB35" i="1"/>
  <c r="FT35" i="1" s="1"/>
  <c r="EU35" i="1"/>
  <c r="FM35" i="1" s="1"/>
  <c r="EY35" i="1"/>
  <c r="FQ35" i="1" s="1"/>
  <c r="EX22" i="1"/>
  <c r="FP22" i="1" s="1"/>
  <c r="BU34" i="2"/>
  <c r="CB34" i="2" s="1"/>
  <c r="AP37" i="1"/>
  <c r="AQ37" i="1" s="1"/>
  <c r="BE37" i="1" s="1"/>
  <c r="FB36" i="1"/>
  <c r="FT36" i="1" s="1"/>
  <c r="BV33" i="2"/>
  <c r="CB33" i="2" s="1"/>
  <c r="AP36" i="1"/>
  <c r="AQ36" i="1" s="1"/>
  <c r="BE36" i="1" s="1"/>
  <c r="BW30" i="2"/>
  <c r="AP33" i="1"/>
  <c r="AQ33" i="1" s="1"/>
  <c r="BE33" i="1" s="1"/>
  <c r="BU29" i="2"/>
  <c r="AP32" i="1"/>
  <c r="AQ32" i="1" s="1"/>
  <c r="BE32" i="1" s="1"/>
  <c r="BU28" i="2"/>
  <c r="CB28" i="2" s="1"/>
  <c r="AP31" i="1"/>
  <c r="AQ31" i="1" s="1"/>
  <c r="BE31" i="1" s="1"/>
  <c r="CB29" i="2"/>
  <c r="BW27" i="2"/>
  <c r="CB27" i="2" s="1"/>
  <c r="AP30" i="1"/>
  <c r="AQ30" i="1" s="1"/>
  <c r="BE30" i="1" s="1"/>
  <c r="BU26" i="2"/>
  <c r="CB26" i="2" s="1"/>
  <c r="AP29" i="1"/>
  <c r="BU24" i="2"/>
  <c r="CB24" i="2" s="1"/>
  <c r="AP27" i="1"/>
  <c r="AQ27" i="1" s="1"/>
  <c r="BE27" i="1" s="1"/>
  <c r="CD31" i="1"/>
  <c r="EO31" i="1"/>
  <c r="EC31" i="1"/>
  <c r="EP31" i="1"/>
  <c r="EY29" i="1"/>
  <c r="FQ29" i="1" s="1"/>
  <c r="BT22" i="2"/>
  <c r="AV25" i="1"/>
  <c r="BT30" i="2"/>
  <c r="EV25" i="1"/>
  <c r="FN25" i="1" s="1"/>
  <c r="EZ25" i="1"/>
  <c r="FR25" i="1" s="1"/>
  <c r="EW25" i="1"/>
  <c r="FA25" i="1"/>
  <c r="FS25" i="1" s="1"/>
  <c r="EU25" i="1"/>
  <c r="FM25" i="1" s="1"/>
  <c r="EY25" i="1"/>
  <c r="FQ25" i="1" s="1"/>
  <c r="FB25" i="1"/>
  <c r="FT25" i="1" s="1"/>
  <c r="BT23" i="2"/>
  <c r="CB23" i="2" s="1"/>
  <c r="AV26" i="1"/>
  <c r="BY20" i="2"/>
  <c r="EZ23" i="1"/>
  <c r="FR23" i="1" s="1"/>
  <c r="BU20" i="2"/>
  <c r="AP23" i="1"/>
  <c r="AQ23" i="1" s="1"/>
  <c r="BE23" i="1" s="1"/>
  <c r="EU32" i="1"/>
  <c r="FM32" i="1" s="1"/>
  <c r="EN29" i="1"/>
  <c r="EN27" i="1"/>
  <c r="EV24" i="1"/>
  <c r="FA24" i="1"/>
  <c r="FS24" i="1" s="1"/>
  <c r="EU24" i="1"/>
  <c r="FM24" i="1" s="1"/>
  <c r="BW21" i="2"/>
  <c r="DA23" i="1"/>
  <c r="DF24" i="1" s="1"/>
  <c r="DB22" i="1"/>
  <c r="DC23" i="1" s="1"/>
  <c r="DF21" i="1" s="1"/>
  <c r="DF23" i="1" s="1"/>
  <c r="AP24" i="1"/>
  <c r="AQ24" i="1" s="1"/>
  <c r="BE24" i="1" s="1"/>
  <c r="EW23" i="1"/>
  <c r="EV19" i="1"/>
  <c r="EZ19" i="1"/>
  <c r="FR19" i="1" s="1"/>
  <c r="EW19" i="1"/>
  <c r="FO19" i="1" s="1"/>
  <c r="FA19" i="1"/>
  <c r="FS19" i="1" s="1"/>
  <c r="EX19" i="1"/>
  <c r="FP19" i="1" s="1"/>
  <c r="FB19" i="1"/>
  <c r="FT19" i="1" s="1"/>
  <c r="EU19" i="1"/>
  <c r="FM19" i="1" s="1"/>
  <c r="EY19" i="1"/>
  <c r="FQ19" i="1" s="1"/>
  <c r="EX23" i="1"/>
  <c r="FP23" i="1" s="1"/>
  <c r="FB23" i="1"/>
  <c r="FT23" i="1" s="1"/>
  <c r="BU19" i="2"/>
  <c r="CB19" i="2" s="1"/>
  <c r="AP22" i="1"/>
  <c r="AQ22" i="1" s="1"/>
  <c r="BE22" i="1" s="1"/>
  <c r="BV18" i="2"/>
  <c r="CB18" i="2" s="1"/>
  <c r="EV20" i="1"/>
  <c r="EZ20" i="1"/>
  <c r="FR20" i="1" s="1"/>
  <c r="EW20" i="1"/>
  <c r="FO20" i="1" s="1"/>
  <c r="FA20" i="1"/>
  <c r="FS20" i="1" s="1"/>
  <c r="EX20" i="1"/>
  <c r="FP20" i="1" s="1"/>
  <c r="FB20" i="1"/>
  <c r="EU20" i="1"/>
  <c r="FM20" i="1" s="1"/>
  <c r="EY20" i="1"/>
  <c r="FQ20" i="1" s="1"/>
  <c r="EN19" i="1"/>
  <c r="BV17" i="1"/>
  <c r="BN17" i="1"/>
  <c r="BV13" i="2"/>
  <c r="CB13" i="2" s="1"/>
  <c r="AP16" i="1"/>
  <c r="AQ16" i="1" s="1"/>
  <c r="BE16" i="1" s="1"/>
  <c r="CD15" i="1"/>
  <c r="EN15" i="1"/>
  <c r="EC15" i="1"/>
  <c r="EO15" i="1"/>
  <c r="EP15" i="1"/>
  <c r="AP15" i="1"/>
  <c r="AQ15" i="1" s="1"/>
  <c r="BE15" i="1" s="1"/>
  <c r="AS55" i="2"/>
  <c r="AY55" i="2" s="1"/>
  <c r="AL55" i="2"/>
  <c r="AS54" i="2"/>
  <c r="AY54" i="2" s="1"/>
  <c r="AL54" i="2"/>
  <c r="CB21" i="2"/>
  <c r="AP21" i="1"/>
  <c r="AQ21" i="1" s="1"/>
  <c r="BE21" i="1" s="1"/>
  <c r="AP20" i="1"/>
  <c r="AQ20" i="1" s="1"/>
  <c r="BE20" i="1" s="1"/>
  <c r="CB17" i="2"/>
  <c r="AP18" i="1"/>
  <c r="CB15" i="2"/>
  <c r="GC17" i="1"/>
  <c r="EY17" i="1"/>
  <c r="FQ17" i="1" s="1"/>
  <c r="DS17" i="1"/>
  <c r="DK17" i="1"/>
  <c r="CA17" i="1"/>
  <c r="BS17" i="1"/>
  <c r="DR17" i="1"/>
  <c r="DJ17" i="1"/>
  <c r="BZ17" i="1"/>
  <c r="BV16" i="2"/>
  <c r="CB16" i="2" s="1"/>
  <c r="AP19" i="1"/>
  <c r="AQ19" i="1" s="1"/>
  <c r="BE19" i="1" s="1"/>
  <c r="BL17" i="1"/>
  <c r="BP17" i="1"/>
  <c r="BT17" i="1"/>
  <c r="BX17" i="1"/>
  <c r="DH17" i="1"/>
  <c r="DL17" i="1"/>
  <c r="DP17" i="1"/>
  <c r="DT17" i="1"/>
  <c r="FW17" i="1"/>
  <c r="GA17" i="1"/>
  <c r="BM17" i="1"/>
  <c r="BQ17" i="1"/>
  <c r="BU17" i="1"/>
  <c r="BY17" i="1"/>
  <c r="DI17" i="1"/>
  <c r="DM17" i="1"/>
  <c r="DQ17" i="1"/>
  <c r="DU17" i="1"/>
  <c r="FX17" i="1"/>
  <c r="GB17" i="1"/>
  <c r="BY14" i="2"/>
  <c r="EZ17" i="1"/>
  <c r="FR17" i="1" s="1"/>
  <c r="BU14" i="2"/>
  <c r="EV17" i="1"/>
  <c r="AC11" i="1"/>
  <c r="AI11" i="1"/>
  <c r="BE11" i="1"/>
  <c r="BI11" i="1"/>
  <c r="BM11" i="1"/>
  <c r="BQ11" i="1"/>
  <c r="CG11" i="1"/>
  <c r="CK11" i="1"/>
  <c r="CZ11" i="1"/>
  <c r="DD11" i="1"/>
  <c r="AC10" i="1"/>
  <c r="AI10" i="1"/>
  <c r="BE10" i="1"/>
  <c r="BI10" i="1"/>
  <c r="BM10" i="1"/>
  <c r="BQ10" i="1"/>
  <c r="CG10" i="1"/>
  <c r="CK10" i="1"/>
  <c r="CZ10" i="1"/>
  <c r="DD10" i="1"/>
  <c r="AD10" i="1"/>
  <c r="BB10" i="1"/>
  <c r="BF10" i="1"/>
  <c r="BJ10" i="1"/>
  <c r="BN10" i="1"/>
  <c r="CD10" i="1"/>
  <c r="CH10" i="1"/>
  <c r="CL10" i="1"/>
  <c r="DA10" i="1"/>
  <c r="DE10" i="1"/>
  <c r="AL61" i="2"/>
  <c r="AS61" i="2"/>
  <c r="AY61" i="2" s="1"/>
  <c r="AS60" i="2"/>
  <c r="AY60" i="2" s="1"/>
  <c r="AL60" i="2"/>
  <c r="AS53" i="2"/>
  <c r="AY53" i="2" s="1"/>
  <c r="AL53" i="2"/>
  <c r="AS59" i="2"/>
  <c r="AY59" i="2" s="1"/>
  <c r="AL59" i="2"/>
  <c r="AS58" i="2"/>
  <c r="AY58" i="2" s="1"/>
  <c r="AL58" i="2"/>
  <c r="AL57" i="2"/>
  <c r="AS57" i="2"/>
  <c r="AY57" i="2" s="1"/>
  <c r="AS56" i="2"/>
  <c r="AY56" i="2" s="1"/>
  <c r="AL56" i="2"/>
  <c r="CL9" i="1"/>
  <c r="CH9" i="1"/>
  <c r="CD9" i="1"/>
  <c r="BN9" i="1"/>
  <c r="BJ9" i="1"/>
  <c r="BF9" i="1"/>
  <c r="BB9" i="1"/>
  <c r="AD9" i="1"/>
  <c r="BN8" i="1"/>
  <c r="BJ8" i="1"/>
  <c r="BF8" i="1"/>
  <c r="BB8" i="1"/>
  <c r="AD8" i="1"/>
  <c r="BF7" i="1"/>
  <c r="BB7" i="1"/>
  <c r="AD7" i="1"/>
  <c r="BF6" i="1"/>
  <c r="BB6" i="1"/>
  <c r="AD6" i="1"/>
  <c r="AS46" i="2"/>
  <c r="AY46" i="2" s="1"/>
  <c r="AL46" i="2"/>
  <c r="DD9" i="1"/>
  <c r="CZ9" i="1"/>
  <c r="CK9" i="1"/>
  <c r="CG9" i="1"/>
  <c r="BQ9" i="1"/>
  <c r="BM9" i="1"/>
  <c r="BI9" i="1"/>
  <c r="BE9" i="1"/>
  <c r="AI9" i="1"/>
  <c r="DD8" i="1"/>
  <c r="CZ8" i="1"/>
  <c r="CK8" i="1"/>
  <c r="CG8" i="1"/>
  <c r="BQ8" i="1"/>
  <c r="BM8" i="1"/>
  <c r="BI8" i="1"/>
  <c r="BE8" i="1"/>
  <c r="AI8" i="1"/>
  <c r="DD7" i="1"/>
  <c r="CZ7" i="1"/>
  <c r="CK7" i="1"/>
  <c r="CG7" i="1"/>
  <c r="BQ7" i="1"/>
  <c r="BM7" i="1"/>
  <c r="BI7" i="1"/>
  <c r="BE7" i="1"/>
  <c r="AI7" i="1"/>
  <c r="DD6" i="1"/>
  <c r="CZ6" i="1"/>
  <c r="CK6" i="1"/>
  <c r="CG6" i="1"/>
  <c r="BQ6" i="1"/>
  <c r="BM6" i="1"/>
  <c r="BI6" i="1"/>
  <c r="BE6" i="1"/>
  <c r="AI6" i="1"/>
  <c r="AC6" i="1"/>
  <c r="AS47" i="2"/>
  <c r="AY47" i="2" s="1"/>
  <c r="AL47" i="2"/>
  <c r="AS41" i="2"/>
  <c r="AY41" i="2" s="1"/>
  <c r="AL41" i="2"/>
  <c r="AS42" i="2"/>
  <c r="AY42" i="2" s="1"/>
  <c r="AL42" i="2"/>
  <c r="DF6" i="1"/>
  <c r="DB6" i="1"/>
  <c r="CX6" i="1"/>
  <c r="CI6" i="1"/>
  <c r="CE6" i="1"/>
  <c r="BO6" i="1"/>
  <c r="BK6" i="1"/>
  <c r="BG6" i="1"/>
  <c r="AL52" i="2"/>
  <c r="AS49" i="2"/>
  <c r="AY49" i="2" s="1"/>
  <c r="AL49" i="2"/>
  <c r="AS45" i="2"/>
  <c r="AY45" i="2" s="1"/>
  <c r="AL45" i="2"/>
  <c r="AL44" i="2"/>
  <c r="AS44" i="2"/>
  <c r="AY44" i="2" s="1"/>
  <c r="AS43" i="2"/>
  <c r="AY43" i="2" s="1"/>
  <c r="AL43" i="2"/>
  <c r="AS40" i="2"/>
  <c r="AS36" i="2"/>
  <c r="AS35" i="2"/>
  <c r="AS34" i="2"/>
  <c r="AS29" i="2"/>
  <c r="AS32" i="2"/>
  <c r="AS31" i="2"/>
  <c r="AS30" i="2"/>
  <c r="AS27" i="2"/>
  <c r="AS33" i="2"/>
  <c r="AS23" i="2"/>
  <c r="AS22" i="2"/>
  <c r="AS28" i="2"/>
  <c r="AS25" i="2"/>
  <c r="AS24" i="2"/>
  <c r="AS21" i="2"/>
  <c r="AS20" i="2"/>
  <c r="AS13" i="2"/>
  <c r="AS18" i="2"/>
  <c r="AS17" i="2"/>
  <c r="AS16" i="2"/>
  <c r="AS15" i="2"/>
  <c r="AS14" i="2"/>
  <c r="EZ50" i="1" l="1"/>
  <c r="FR50" i="1" s="1"/>
  <c r="EM45" i="1"/>
  <c r="EX52" i="1"/>
  <c r="FP52" i="1" s="1"/>
  <c r="CI108" i="1"/>
  <c r="CK108" i="1" s="1"/>
  <c r="CM110" i="1"/>
  <c r="EX16" i="1"/>
  <c r="FP16" i="1" s="1"/>
  <c r="EY24" i="1"/>
  <c r="FQ24" i="1" s="1"/>
  <c r="EZ24" i="1"/>
  <c r="FR24" i="1" s="1"/>
  <c r="EW30" i="1"/>
  <c r="CH118" i="1"/>
  <c r="CJ118" i="1" s="1"/>
  <c r="CI96" i="1"/>
  <c r="CK96" i="1" s="1"/>
  <c r="HQ57" i="1"/>
  <c r="HS57" i="1" s="1"/>
  <c r="EW57" i="1"/>
  <c r="FO57" i="1" s="1"/>
  <c r="FB16" i="1"/>
  <c r="FT16" i="1" s="1"/>
  <c r="FB43" i="1"/>
  <c r="FT43" i="1" s="1"/>
  <c r="CI94" i="1"/>
  <c r="CK94" i="1" s="1"/>
  <c r="EV27" i="1"/>
  <c r="FN27" i="1" s="1"/>
  <c r="EX34" i="1"/>
  <c r="FP34" i="1" s="1"/>
  <c r="FA40" i="1"/>
  <c r="FS40" i="1" s="1"/>
  <c r="EX27" i="1"/>
  <c r="FP27" i="1" s="1"/>
  <c r="EY27" i="1"/>
  <c r="FQ27" i="1" s="1"/>
  <c r="EU27" i="1"/>
  <c r="FM27" i="1" s="1"/>
  <c r="EZ27" i="1"/>
  <c r="FR27" i="1" s="1"/>
  <c r="EV34" i="1"/>
  <c r="FN34" i="1" s="1"/>
  <c r="CH97" i="1"/>
  <c r="CJ97" i="1" s="1"/>
  <c r="CH100" i="1"/>
  <c r="CJ100" i="1" s="1"/>
  <c r="CL100" i="1" s="1"/>
  <c r="CN100" i="1" s="1"/>
  <c r="DF100" i="1" s="1"/>
  <c r="CH117" i="1"/>
  <c r="CJ117" i="1" s="1"/>
  <c r="CL117" i="1" s="1"/>
  <c r="CN117" i="1" s="1"/>
  <c r="DG117" i="1" s="1"/>
  <c r="EZ33" i="1"/>
  <c r="FR33" i="1" s="1"/>
  <c r="EY33" i="1"/>
  <c r="FQ33" i="1" s="1"/>
  <c r="FA51" i="1"/>
  <c r="FS51" i="1" s="1"/>
  <c r="CI106" i="1"/>
  <c r="CK106" i="1" s="1"/>
  <c r="CL106" i="1" s="1"/>
  <c r="CN106" i="1" s="1"/>
  <c r="CF47" i="1"/>
  <c r="CH47" i="1" s="1"/>
  <c r="CI99" i="1"/>
  <c r="CK99" i="1" s="1"/>
  <c r="CH99" i="1"/>
  <c r="CJ99" i="1" s="1"/>
  <c r="CH95" i="1"/>
  <c r="CJ95" i="1" s="1"/>
  <c r="HQ45" i="1"/>
  <c r="HS45" i="1" s="1"/>
  <c r="CB49" i="2"/>
  <c r="CK49" i="2" s="1"/>
  <c r="FA55" i="1"/>
  <c r="FS55" i="1" s="1"/>
  <c r="CH96" i="1"/>
  <c r="CJ96" i="1" s="1"/>
  <c r="CL96" i="1" s="1"/>
  <c r="CN96" i="1" s="1"/>
  <c r="DF96" i="1" s="1"/>
  <c r="EZ40" i="1"/>
  <c r="FR40" i="1" s="1"/>
  <c r="CB36" i="2"/>
  <c r="CK36" i="2" s="1"/>
  <c r="CL36" i="2" s="1"/>
  <c r="D36" i="2" s="1"/>
  <c r="N36" i="2" s="1"/>
  <c r="Y36" i="2" s="1"/>
  <c r="AI36" i="2" s="1"/>
  <c r="AT36" i="2" s="1"/>
  <c r="EU40" i="1"/>
  <c r="FM40" i="1" s="1"/>
  <c r="HN55" i="1"/>
  <c r="HN46" i="1"/>
  <c r="AV23" i="1"/>
  <c r="CB20" i="2"/>
  <c r="CK20" i="2" s="1"/>
  <c r="CL20" i="2" s="1"/>
  <c r="D20" i="2" s="1"/>
  <c r="N20" i="2" s="1"/>
  <c r="Y20" i="2" s="1"/>
  <c r="AI20" i="2" s="1"/>
  <c r="AT20" i="2" s="1"/>
  <c r="CK39" i="1"/>
  <c r="G37" i="2" s="1"/>
  <c r="FB40" i="1"/>
  <c r="FT40" i="1" s="1"/>
  <c r="CG46" i="1"/>
  <c r="CI46" i="1" s="1"/>
  <c r="AV61" i="1"/>
  <c r="BR61" i="1" s="1"/>
  <c r="CG53" i="1"/>
  <c r="CI53" i="1" s="1"/>
  <c r="EM46" i="1"/>
  <c r="AV55" i="1"/>
  <c r="CH119" i="1"/>
  <c r="CJ119" i="1" s="1"/>
  <c r="EZ38" i="1"/>
  <c r="FR38" i="1" s="1"/>
  <c r="CG38" i="1"/>
  <c r="CI38" i="1" s="1"/>
  <c r="EB57" i="1"/>
  <c r="R55" i="2" s="1"/>
  <c r="EU57" i="1"/>
  <c r="FM57" i="1" s="1"/>
  <c r="EV38" i="1"/>
  <c r="FN38" i="1" s="1"/>
  <c r="HN47" i="1"/>
  <c r="EM57" i="1"/>
  <c r="CK57" i="1"/>
  <c r="G55" i="2" s="1"/>
  <c r="EY38" i="1"/>
  <c r="FQ38" i="1" s="1"/>
  <c r="HQ47" i="1"/>
  <c r="HS47" i="1" s="1"/>
  <c r="FB57" i="1"/>
  <c r="FT57" i="1" s="1"/>
  <c r="FA57" i="1"/>
  <c r="FS57" i="1" s="1"/>
  <c r="CI116" i="1"/>
  <c r="CK116" i="1" s="1"/>
  <c r="EV21" i="1"/>
  <c r="EW28" i="1"/>
  <c r="EU43" i="1"/>
  <c r="FM43" i="1" s="1"/>
  <c r="HN53" i="1"/>
  <c r="EW50" i="1"/>
  <c r="FO50" i="1" s="1"/>
  <c r="CM115" i="1"/>
  <c r="FA36" i="1"/>
  <c r="FS36" i="1" s="1"/>
  <c r="EU59" i="1"/>
  <c r="FM59" i="1" s="1"/>
  <c r="EU61" i="1"/>
  <c r="FM61" i="1" s="1"/>
  <c r="EW63" i="1"/>
  <c r="FO63" i="1" s="1"/>
  <c r="EM53" i="1"/>
  <c r="CG50" i="1"/>
  <c r="CI50" i="1" s="1"/>
  <c r="EY28" i="1"/>
  <c r="FQ28" i="1" s="1"/>
  <c r="FA43" i="1"/>
  <c r="FS43" i="1" s="1"/>
  <c r="EW61" i="1"/>
  <c r="FO61" i="1" s="1"/>
  <c r="EM50" i="1"/>
  <c r="EZ36" i="1"/>
  <c r="FR36" i="1" s="1"/>
  <c r="EY26" i="1"/>
  <c r="FQ26" i="1" s="1"/>
  <c r="FA30" i="1"/>
  <c r="FS30" i="1" s="1"/>
  <c r="EV33" i="1"/>
  <c r="FN33" i="1" s="1"/>
  <c r="EZ34" i="1"/>
  <c r="FR34" i="1" s="1"/>
  <c r="FB34" i="1"/>
  <c r="FT34" i="1" s="1"/>
  <c r="EY40" i="1"/>
  <c r="FQ40" i="1" s="1"/>
  <c r="HQ40" i="1"/>
  <c r="HS40" i="1" s="1"/>
  <c r="CF40" i="1"/>
  <c r="CH40" i="1" s="1"/>
  <c r="CH108" i="1"/>
  <c r="CJ108" i="1" s="1"/>
  <c r="CI119" i="1"/>
  <c r="CK119" i="1" s="1"/>
  <c r="CL119" i="1" s="1"/>
  <c r="CN119" i="1" s="1"/>
  <c r="EZ16" i="1"/>
  <c r="FR16" i="1" s="1"/>
  <c r="FA16" i="1"/>
  <c r="FS16" i="1" s="1"/>
  <c r="FB30" i="1"/>
  <c r="FT30" i="1" s="1"/>
  <c r="FA22" i="1"/>
  <c r="FS22" i="1" s="1"/>
  <c r="EW33" i="1"/>
  <c r="EX33" i="1"/>
  <c r="FP33" i="1" s="1"/>
  <c r="FA34" i="1"/>
  <c r="FS34" i="1" s="1"/>
  <c r="EY34" i="1"/>
  <c r="FQ34" i="1" s="1"/>
  <c r="EW40" i="1"/>
  <c r="FO40" i="1" s="1"/>
  <c r="CK40" i="1"/>
  <c r="G38" i="2" s="1"/>
  <c r="EX40" i="1"/>
  <c r="FP40" i="1" s="1"/>
  <c r="CI113" i="1"/>
  <c r="CK113" i="1" s="1"/>
  <c r="CL113" i="1" s="1"/>
  <c r="CN113" i="1" s="1"/>
  <c r="EY16" i="1"/>
  <c r="FQ16" i="1" s="1"/>
  <c r="EU33" i="1"/>
  <c r="FM33" i="1" s="1"/>
  <c r="EB40" i="1"/>
  <c r="R38" i="2" s="1"/>
  <c r="EW34" i="1"/>
  <c r="HN40" i="1"/>
  <c r="CG40" i="1"/>
  <c r="CI40" i="1" s="1"/>
  <c r="EM40" i="1"/>
  <c r="CI97" i="1"/>
  <c r="CK97" i="1" s="1"/>
  <c r="CI110" i="1"/>
  <c r="CK110" i="1" s="1"/>
  <c r="CL110" i="1" s="1"/>
  <c r="CN110" i="1" s="1"/>
  <c r="DB110" i="1" s="1"/>
  <c r="CH93" i="1"/>
  <c r="CJ93" i="1" s="1"/>
  <c r="CL93" i="1" s="1"/>
  <c r="EQ45" i="1"/>
  <c r="HA45" i="1" s="1"/>
  <c r="AV28" i="1"/>
  <c r="AV33" i="1"/>
  <c r="CM100" i="1"/>
  <c r="EU29" i="1"/>
  <c r="FM29" i="1" s="1"/>
  <c r="EY22" i="1"/>
  <c r="FQ22" i="1" s="1"/>
  <c r="EU22" i="1"/>
  <c r="FM22" i="1" s="1"/>
  <c r="FB28" i="1"/>
  <c r="FT28" i="1" s="1"/>
  <c r="EZ28" i="1"/>
  <c r="FR28" i="1" s="1"/>
  <c r="CK55" i="1"/>
  <c r="G53" i="2" s="1"/>
  <c r="EY46" i="1"/>
  <c r="FQ46" i="1" s="1"/>
  <c r="HQ46" i="1"/>
  <c r="HS46" i="1" s="1"/>
  <c r="CF46" i="1"/>
  <c r="CH46" i="1" s="1"/>
  <c r="EY47" i="1"/>
  <c r="FQ47" i="1" s="1"/>
  <c r="FB47" i="1"/>
  <c r="FT47" i="1" s="1"/>
  <c r="FA47" i="1"/>
  <c r="FS47" i="1" s="1"/>
  <c r="CI102" i="1"/>
  <c r="CK102" i="1" s="1"/>
  <c r="CL102" i="1" s="1"/>
  <c r="CN102" i="1" s="1"/>
  <c r="CH116" i="1"/>
  <c r="CJ116" i="1" s="1"/>
  <c r="EU45" i="1"/>
  <c r="FM45" i="1" s="1"/>
  <c r="EZ45" i="1"/>
  <c r="FR45" i="1" s="1"/>
  <c r="EZ29" i="1"/>
  <c r="FR29" i="1" s="1"/>
  <c r="FB29" i="1"/>
  <c r="FT29" i="1" s="1"/>
  <c r="FB22" i="1"/>
  <c r="EZ22" i="1"/>
  <c r="EX28" i="1"/>
  <c r="FP28" i="1" s="1"/>
  <c r="EV28" i="1"/>
  <c r="FN28" i="1" s="1"/>
  <c r="EV46" i="1"/>
  <c r="FN46" i="1" s="1"/>
  <c r="EU55" i="1"/>
  <c r="FM55" i="1" s="1"/>
  <c r="EU46" i="1"/>
  <c r="FM46" i="1" s="1"/>
  <c r="FB46" i="1"/>
  <c r="FT46" i="1" s="1"/>
  <c r="EZ47" i="1"/>
  <c r="FR47" i="1" s="1"/>
  <c r="CK47" i="1"/>
  <c r="G45" i="2" s="1"/>
  <c r="EX47" i="1"/>
  <c r="FP47" i="1" s="1"/>
  <c r="EW47" i="1"/>
  <c r="FO47" i="1" s="1"/>
  <c r="EB52" i="1"/>
  <c r="R50" i="2" s="1"/>
  <c r="CI105" i="1"/>
  <c r="CK105" i="1" s="1"/>
  <c r="CM102" i="1"/>
  <c r="CM114" i="1"/>
  <c r="HN45" i="1"/>
  <c r="CF45" i="1"/>
  <c r="CH45" i="1" s="1"/>
  <c r="EV29" i="1"/>
  <c r="FN29" i="1" s="1"/>
  <c r="EW22" i="1"/>
  <c r="FA28" i="1"/>
  <c r="FS28" i="1" s="1"/>
  <c r="EY55" i="1"/>
  <c r="FQ55" i="1" s="1"/>
  <c r="CK46" i="1"/>
  <c r="G44" i="2" s="1"/>
  <c r="EB47" i="1"/>
  <c r="R45" i="2" s="1"/>
  <c r="EV47" i="1"/>
  <c r="FN47" i="1" s="1"/>
  <c r="CH105" i="1"/>
  <c r="CJ105" i="1" s="1"/>
  <c r="CL105" i="1" s="1"/>
  <c r="CN105" i="1" s="1"/>
  <c r="CI114" i="1"/>
  <c r="CK114" i="1" s="1"/>
  <c r="CL114" i="1" s="1"/>
  <c r="CN114" i="1" s="1"/>
  <c r="DC114" i="1" s="1"/>
  <c r="EX45" i="1"/>
  <c r="FP45" i="1" s="1"/>
  <c r="CG45" i="1"/>
  <c r="CI45" i="1" s="1"/>
  <c r="HN57" i="1"/>
  <c r="CG57" i="1"/>
  <c r="CI57" i="1" s="1"/>
  <c r="CJ57" i="1" s="1"/>
  <c r="CL57" i="1" s="1"/>
  <c r="H55" i="2" s="1"/>
  <c r="CM118" i="1"/>
  <c r="EY57" i="1"/>
  <c r="FQ57" i="1" s="1"/>
  <c r="CM120" i="1"/>
  <c r="EV43" i="1"/>
  <c r="FN43" i="1" s="1"/>
  <c r="EY39" i="1"/>
  <c r="FQ39" i="1" s="1"/>
  <c r="EX36" i="1"/>
  <c r="FP36" i="1" s="1"/>
  <c r="EW59" i="1"/>
  <c r="FO59" i="1" s="1"/>
  <c r="CK61" i="1"/>
  <c r="G59" i="2" s="1"/>
  <c r="EB50" i="1"/>
  <c r="R48" i="2" s="1"/>
  <c r="EZ21" i="1"/>
  <c r="FR21" i="1" s="1"/>
  <c r="CF36" i="1"/>
  <c r="CH36" i="1" s="1"/>
  <c r="EY59" i="1"/>
  <c r="FQ59" i="1" s="1"/>
  <c r="EY61" i="1"/>
  <c r="FQ61" i="1" s="1"/>
  <c r="FA61" i="1"/>
  <c r="FS61" i="1" s="1"/>
  <c r="EZ53" i="1"/>
  <c r="FR53" i="1" s="1"/>
  <c r="CK53" i="1"/>
  <c r="G51" i="2" s="1"/>
  <c r="EX53" i="1"/>
  <c r="FP53" i="1" s="1"/>
  <c r="EW53" i="1"/>
  <c r="FO53" i="1" s="1"/>
  <c r="FA50" i="1"/>
  <c r="FS50" i="1" s="1"/>
  <c r="CK50" i="1"/>
  <c r="G48" i="2" s="1"/>
  <c r="EX50" i="1"/>
  <c r="FP50" i="1" s="1"/>
  <c r="CM113" i="1"/>
  <c r="CH121" i="1"/>
  <c r="CJ121" i="1" s="1"/>
  <c r="CL121" i="1" s="1"/>
  <c r="CN121" i="1" s="1"/>
  <c r="EY53" i="1"/>
  <c r="FQ53" i="1" s="1"/>
  <c r="HQ53" i="1"/>
  <c r="HS53" i="1" s="1"/>
  <c r="CF53" i="1"/>
  <c r="CH53" i="1" s="1"/>
  <c r="HN50" i="1"/>
  <c r="EY50" i="1"/>
  <c r="FQ50" i="1" s="1"/>
  <c r="HQ50" i="1"/>
  <c r="HS50" i="1" s="1"/>
  <c r="CF50" i="1"/>
  <c r="CH50" i="1" s="1"/>
  <c r="CI120" i="1"/>
  <c r="CK120" i="1" s="1"/>
  <c r="CL120" i="1" s="1"/>
  <c r="CN120" i="1" s="1"/>
  <c r="DF120" i="1" s="1"/>
  <c r="CM121" i="1"/>
  <c r="CI115" i="1"/>
  <c r="CK115" i="1" s="1"/>
  <c r="CL115" i="1" s="1"/>
  <c r="CN115" i="1" s="1"/>
  <c r="DC115" i="1" s="1"/>
  <c r="EY21" i="1"/>
  <c r="FQ21" i="1" s="1"/>
  <c r="EW36" i="1"/>
  <c r="CK59" i="1"/>
  <c r="G57" i="2" s="1"/>
  <c r="EY36" i="1"/>
  <c r="FQ36" i="1" s="1"/>
  <c r="HN59" i="1"/>
  <c r="HN61" i="1"/>
  <c r="EU53" i="1"/>
  <c r="FM53" i="1" s="1"/>
  <c r="FB53" i="1"/>
  <c r="FT53" i="1" s="1"/>
  <c r="EV50" i="1"/>
  <c r="FN50" i="1" s="1"/>
  <c r="EU50" i="1"/>
  <c r="FM50" i="1" s="1"/>
  <c r="EQ61" i="1"/>
  <c r="HB61" i="1" s="1"/>
  <c r="BG12" i="1"/>
  <c r="FF15" i="1" s="1"/>
  <c r="FF16" i="1" s="1"/>
  <c r="FF17" i="1" s="1"/>
  <c r="FF18" i="1" s="1"/>
  <c r="FF19" i="1" s="1"/>
  <c r="FF20" i="1" s="1"/>
  <c r="FF21" i="1" s="1"/>
  <c r="FF22" i="1" s="1"/>
  <c r="FF23" i="1" s="1"/>
  <c r="FF24" i="1" s="1"/>
  <c r="FF25" i="1" s="1"/>
  <c r="FF26" i="1" s="1"/>
  <c r="FF27" i="1" s="1"/>
  <c r="FF28" i="1" s="1"/>
  <c r="FF29" i="1" s="1"/>
  <c r="FF30" i="1" s="1"/>
  <c r="FF31" i="1" s="1"/>
  <c r="FF32" i="1" s="1"/>
  <c r="FF33" i="1" s="1"/>
  <c r="FF34" i="1" s="1"/>
  <c r="FF35" i="1" s="1"/>
  <c r="FF36" i="1" s="1"/>
  <c r="FF37" i="1" s="1"/>
  <c r="FF38" i="1" s="1"/>
  <c r="FF39" i="1" s="1"/>
  <c r="FF40" i="1" s="1"/>
  <c r="FF41" i="1" s="1"/>
  <c r="FF42" i="1" s="1"/>
  <c r="FF43" i="1" s="1"/>
  <c r="FF44" i="1" s="1"/>
  <c r="FF45" i="1" s="1"/>
  <c r="FF46" i="1" s="1"/>
  <c r="FF47" i="1" s="1"/>
  <c r="FF48" i="1" s="1"/>
  <c r="FF49" i="1" s="1"/>
  <c r="FF50" i="1" s="1"/>
  <c r="FF51" i="1" s="1"/>
  <c r="FF52" i="1" s="1"/>
  <c r="FF53" i="1" s="1"/>
  <c r="FF54" i="1" s="1"/>
  <c r="FF55" i="1" s="1"/>
  <c r="FF56" i="1" s="1"/>
  <c r="FF57" i="1" s="1"/>
  <c r="FF58" i="1" s="1"/>
  <c r="FF59" i="1" s="1"/>
  <c r="FF60" i="1" s="1"/>
  <c r="FF61" i="1" s="1"/>
  <c r="FF62" i="1" s="1"/>
  <c r="FF63" i="1" s="1"/>
  <c r="FF64" i="1" s="1"/>
  <c r="EY43" i="1"/>
  <c r="FQ43" i="1" s="1"/>
  <c r="HQ43" i="1"/>
  <c r="HS43" i="1" s="1"/>
  <c r="CF43" i="1"/>
  <c r="CH43" i="1" s="1"/>
  <c r="EY51" i="1"/>
  <c r="FQ51" i="1" s="1"/>
  <c r="EW51" i="1"/>
  <c r="FO51" i="1" s="1"/>
  <c r="CI103" i="1"/>
  <c r="CK103" i="1" s="1"/>
  <c r="EB39" i="1"/>
  <c r="R37" i="2" s="1"/>
  <c r="EB43" i="1"/>
  <c r="R41" i="2" s="1"/>
  <c r="CG39" i="1"/>
  <c r="CI39" i="1" s="1"/>
  <c r="EW43" i="1"/>
  <c r="FO43" i="1" s="1"/>
  <c r="CK43" i="1"/>
  <c r="G41" i="2" s="1"/>
  <c r="EX43" i="1"/>
  <c r="FP43" i="1" s="1"/>
  <c r="CK51" i="1"/>
  <c r="G49" i="2" s="1"/>
  <c r="CM107" i="1"/>
  <c r="CH107" i="1"/>
  <c r="CJ107" i="1" s="1"/>
  <c r="CL107" i="1" s="1"/>
  <c r="CN107" i="1" s="1"/>
  <c r="DD107" i="1" s="1"/>
  <c r="HN39" i="1"/>
  <c r="EU39" i="1"/>
  <c r="FM39" i="1" s="1"/>
  <c r="EY32" i="1"/>
  <c r="FQ32" i="1" s="1"/>
  <c r="CF39" i="1"/>
  <c r="CH39" i="1" s="1"/>
  <c r="HN43" i="1"/>
  <c r="CG43" i="1"/>
  <c r="CI43" i="1" s="1"/>
  <c r="EM43" i="1"/>
  <c r="CH103" i="1"/>
  <c r="CJ103" i="1" s="1"/>
  <c r="EZ39" i="1"/>
  <c r="FR39" i="1" s="1"/>
  <c r="FA39" i="1"/>
  <c r="FS39" i="1" s="1"/>
  <c r="AV31" i="1"/>
  <c r="AV30" i="1"/>
  <c r="BZ30" i="1" s="1"/>
  <c r="AV27" i="1"/>
  <c r="BP27" i="1" s="1"/>
  <c r="EQ16" i="1"/>
  <c r="HE16" i="1" s="1"/>
  <c r="EQ49" i="1"/>
  <c r="HA49" i="1" s="1"/>
  <c r="EQ17" i="1"/>
  <c r="HC17" i="1" s="1"/>
  <c r="EQ42" i="1"/>
  <c r="GX42" i="1" s="1"/>
  <c r="EQ63" i="1"/>
  <c r="GX63" i="1" s="1"/>
  <c r="EQ43" i="1"/>
  <c r="HE43" i="1" s="1"/>
  <c r="EQ56" i="1"/>
  <c r="GZ56" i="1" s="1"/>
  <c r="EQ59" i="1"/>
  <c r="GZ59" i="1" s="1"/>
  <c r="EW39" i="1"/>
  <c r="FO39" i="1" s="1"/>
  <c r="FB45" i="1"/>
  <c r="FT45" i="1" s="1"/>
  <c r="CJ49" i="1"/>
  <c r="CL49" i="1" s="1"/>
  <c r="H47" i="2" s="1"/>
  <c r="CL101" i="1"/>
  <c r="CN101" i="1" s="1"/>
  <c r="DB101" i="1" s="1"/>
  <c r="CL94" i="1"/>
  <c r="CG36" i="1"/>
  <c r="CI36" i="1" s="1"/>
  <c r="EU36" i="1"/>
  <c r="FM36" i="1" s="1"/>
  <c r="EX39" i="1"/>
  <c r="FP39" i="1" s="1"/>
  <c r="FB39" i="1"/>
  <c r="FT39" i="1" s="1"/>
  <c r="HQ39" i="1"/>
  <c r="HS39" i="1" s="1"/>
  <c r="EV39" i="1"/>
  <c r="FN39" i="1" s="1"/>
  <c r="EV16" i="1"/>
  <c r="FN16" i="1" s="1"/>
  <c r="EU16" i="1"/>
  <c r="EZ30" i="1"/>
  <c r="FR30" i="1" s="1"/>
  <c r="EU30" i="1"/>
  <c r="FM30" i="1" s="1"/>
  <c r="EV30" i="1"/>
  <c r="FN30" i="1" s="1"/>
  <c r="EY30" i="1"/>
  <c r="FQ30" i="1" s="1"/>
  <c r="EB45" i="1"/>
  <c r="R43" i="2" s="1"/>
  <c r="EW45" i="1"/>
  <c r="FO45" i="1" s="1"/>
  <c r="EY45" i="1"/>
  <c r="FQ45" i="1" s="1"/>
  <c r="AC12" i="1"/>
  <c r="I64" i="2" s="1"/>
  <c r="BC12" i="1"/>
  <c r="FD15" i="1" s="1"/>
  <c r="FD16" i="1" s="1"/>
  <c r="FD17" i="1" s="1"/>
  <c r="FD18" i="1" s="1"/>
  <c r="FD19" i="1" s="1"/>
  <c r="FD20" i="1" s="1"/>
  <c r="FD21" i="1" s="1"/>
  <c r="FD22" i="1" s="1"/>
  <c r="FD23" i="1" s="1"/>
  <c r="FD24" i="1" s="1"/>
  <c r="FD25" i="1" s="1"/>
  <c r="FD26" i="1" s="1"/>
  <c r="FD27" i="1" s="1"/>
  <c r="FD28" i="1" s="1"/>
  <c r="FD29" i="1" s="1"/>
  <c r="FD30" i="1" s="1"/>
  <c r="FD31" i="1" s="1"/>
  <c r="FD32" i="1" s="1"/>
  <c r="FD33" i="1" s="1"/>
  <c r="FD34" i="1" s="1"/>
  <c r="FD35" i="1" s="1"/>
  <c r="FD36" i="1" s="1"/>
  <c r="FD37" i="1" s="1"/>
  <c r="FD38" i="1" s="1"/>
  <c r="FD39" i="1" s="1"/>
  <c r="FD40" i="1" s="1"/>
  <c r="FD41" i="1" s="1"/>
  <c r="FD42" i="1" s="1"/>
  <c r="FD43" i="1" s="1"/>
  <c r="FD44" i="1" s="1"/>
  <c r="FD45" i="1" s="1"/>
  <c r="FD46" i="1" s="1"/>
  <c r="FD47" i="1" s="1"/>
  <c r="FD48" i="1" s="1"/>
  <c r="FD49" i="1" s="1"/>
  <c r="FD50" i="1" s="1"/>
  <c r="FD51" i="1" s="1"/>
  <c r="FD52" i="1" s="1"/>
  <c r="FD53" i="1" s="1"/>
  <c r="FD54" i="1" s="1"/>
  <c r="FD55" i="1" s="1"/>
  <c r="FD56" i="1" s="1"/>
  <c r="FD57" i="1" s="1"/>
  <c r="FD58" i="1" s="1"/>
  <c r="FD59" i="1" s="1"/>
  <c r="FD60" i="1" s="1"/>
  <c r="FD61" i="1" s="1"/>
  <c r="FD62" i="1" s="1"/>
  <c r="FD63" i="1" s="1"/>
  <c r="FD64" i="1" s="1"/>
  <c r="CE12" i="1"/>
  <c r="HX15" i="1" s="1"/>
  <c r="HX16" i="1" s="1"/>
  <c r="HX17" i="1" s="1"/>
  <c r="HX18" i="1" s="1"/>
  <c r="HX19" i="1" s="1"/>
  <c r="HX20" i="1" s="1"/>
  <c r="HX21" i="1" s="1"/>
  <c r="HX22" i="1" s="1"/>
  <c r="HX23" i="1" s="1"/>
  <c r="HX24" i="1" s="1"/>
  <c r="HX25" i="1" s="1"/>
  <c r="HX26" i="1" s="1"/>
  <c r="HX27" i="1" s="1"/>
  <c r="HX28" i="1" s="1"/>
  <c r="HX29" i="1" s="1"/>
  <c r="HX30" i="1" s="1"/>
  <c r="HX31" i="1" s="1"/>
  <c r="HX32" i="1" s="1"/>
  <c r="HX33" i="1" s="1"/>
  <c r="HX34" i="1" s="1"/>
  <c r="HX35" i="1" s="1"/>
  <c r="HX36" i="1" s="1"/>
  <c r="HX37" i="1" s="1"/>
  <c r="HX38" i="1" s="1"/>
  <c r="HX39" i="1" s="1"/>
  <c r="HX40" i="1" s="1"/>
  <c r="HX41" i="1" s="1"/>
  <c r="HX42" i="1" s="1"/>
  <c r="HX43" i="1" s="1"/>
  <c r="HX44" i="1" s="1"/>
  <c r="HX45" i="1" s="1"/>
  <c r="HX46" i="1" s="1"/>
  <c r="HX47" i="1" s="1"/>
  <c r="HX48" i="1" s="1"/>
  <c r="HX49" i="1" s="1"/>
  <c r="HX50" i="1" s="1"/>
  <c r="HX51" i="1" s="1"/>
  <c r="HX52" i="1" s="1"/>
  <c r="HX53" i="1" s="1"/>
  <c r="HX54" i="1" s="1"/>
  <c r="HX55" i="1" s="1"/>
  <c r="HX56" i="1" s="1"/>
  <c r="HX57" i="1" s="1"/>
  <c r="HX58" i="1" s="1"/>
  <c r="HX59" i="1" s="1"/>
  <c r="HX60" i="1" s="1"/>
  <c r="HX61" i="1" s="1"/>
  <c r="HX62" i="1" s="1"/>
  <c r="HX63" i="1" s="1"/>
  <c r="HX64" i="1" s="1"/>
  <c r="DF12" i="1"/>
  <c r="CY72" i="1" s="1"/>
  <c r="CY73" i="1" s="1"/>
  <c r="CY74" i="1" s="1"/>
  <c r="CY75" i="1" s="1"/>
  <c r="CY76" i="1" s="1"/>
  <c r="CY77" i="1" s="1"/>
  <c r="CY78" i="1" s="1"/>
  <c r="CY79" i="1" s="1"/>
  <c r="CY80" i="1" s="1"/>
  <c r="CY81" i="1" s="1"/>
  <c r="CY82" i="1" s="1"/>
  <c r="CY83" i="1" s="1"/>
  <c r="CY84" i="1" s="1"/>
  <c r="CY85" i="1" s="1"/>
  <c r="CY86" i="1" s="1"/>
  <c r="CY87" i="1" s="1"/>
  <c r="CY88" i="1" s="1"/>
  <c r="CY89" i="1" s="1"/>
  <c r="CY90" i="1" s="1"/>
  <c r="CY91" i="1" s="1"/>
  <c r="CY92" i="1" s="1"/>
  <c r="CY93" i="1" s="1"/>
  <c r="CY94" i="1" s="1"/>
  <c r="CY95" i="1" s="1"/>
  <c r="CY96" i="1" s="1"/>
  <c r="CY97" i="1" s="1"/>
  <c r="CY98" i="1" s="1"/>
  <c r="CY99" i="1" s="1"/>
  <c r="CY100" i="1" s="1"/>
  <c r="CY101" i="1" s="1"/>
  <c r="CY102" i="1" s="1"/>
  <c r="CY103" i="1" s="1"/>
  <c r="CY104" i="1" s="1"/>
  <c r="CY105" i="1" s="1"/>
  <c r="CY106" i="1" s="1"/>
  <c r="CY107" i="1" s="1"/>
  <c r="CY108" i="1" s="1"/>
  <c r="CY109" i="1" s="1"/>
  <c r="CY110" i="1" s="1"/>
  <c r="CY111" i="1" s="1"/>
  <c r="CY112" i="1" s="1"/>
  <c r="CY113" i="1" s="1"/>
  <c r="CY114" i="1" s="1"/>
  <c r="CY115" i="1" s="1"/>
  <c r="CY116" i="1" s="1"/>
  <c r="CY117" i="1" s="1"/>
  <c r="CY118" i="1" s="1"/>
  <c r="CY119" i="1" s="1"/>
  <c r="CY120" i="1" s="1"/>
  <c r="CY121" i="1" s="1"/>
  <c r="DE12" i="1"/>
  <c r="CX72" i="1" s="1"/>
  <c r="CX73" i="1" s="1"/>
  <c r="CX74" i="1" s="1"/>
  <c r="CX75" i="1" s="1"/>
  <c r="CX76" i="1" s="1"/>
  <c r="CX77" i="1" s="1"/>
  <c r="CX78" i="1" s="1"/>
  <c r="CX79" i="1" s="1"/>
  <c r="CX80" i="1" s="1"/>
  <c r="CX81" i="1" s="1"/>
  <c r="CX82" i="1" s="1"/>
  <c r="CX83" i="1" s="1"/>
  <c r="CX84" i="1" s="1"/>
  <c r="CX85" i="1" s="1"/>
  <c r="CX86" i="1" s="1"/>
  <c r="CX87" i="1" s="1"/>
  <c r="CX88" i="1" s="1"/>
  <c r="CX89" i="1" s="1"/>
  <c r="CX90" i="1" s="1"/>
  <c r="CX91" i="1" s="1"/>
  <c r="CX92" i="1" s="1"/>
  <c r="CX93" i="1" s="1"/>
  <c r="CX94" i="1" s="1"/>
  <c r="CX95" i="1" s="1"/>
  <c r="CX96" i="1" s="1"/>
  <c r="CX97" i="1" s="1"/>
  <c r="CX98" i="1" s="1"/>
  <c r="CX99" i="1" s="1"/>
  <c r="CX100" i="1" s="1"/>
  <c r="CX101" i="1" s="1"/>
  <c r="CX102" i="1" s="1"/>
  <c r="CX103" i="1" s="1"/>
  <c r="CX104" i="1" s="1"/>
  <c r="CX105" i="1" s="1"/>
  <c r="CX106" i="1" s="1"/>
  <c r="CX107" i="1" s="1"/>
  <c r="CX108" i="1" s="1"/>
  <c r="CX109" i="1" s="1"/>
  <c r="CX110" i="1" s="1"/>
  <c r="CX111" i="1" s="1"/>
  <c r="CX112" i="1" s="1"/>
  <c r="CX113" i="1" s="1"/>
  <c r="CX114" i="1" s="1"/>
  <c r="CX115" i="1" s="1"/>
  <c r="CX116" i="1" s="1"/>
  <c r="CX117" i="1" s="1"/>
  <c r="CX118" i="1" s="1"/>
  <c r="CX119" i="1" s="1"/>
  <c r="CX120" i="1" s="1"/>
  <c r="CX121" i="1" s="1"/>
  <c r="EQ53" i="1"/>
  <c r="GY53" i="1" s="1"/>
  <c r="EQ46" i="1"/>
  <c r="GZ46" i="1" s="1"/>
  <c r="DZ17" i="1"/>
  <c r="EQ51" i="1"/>
  <c r="HA51" i="1" s="1"/>
  <c r="EQ44" i="1"/>
  <c r="GX44" i="1" s="1"/>
  <c r="EQ52" i="1"/>
  <c r="HA52" i="1" s="1"/>
  <c r="CB14" i="2"/>
  <c r="CK14" i="2" s="1"/>
  <c r="CL14" i="2" s="1"/>
  <c r="D14" i="2" s="1"/>
  <c r="N14" i="2" s="1"/>
  <c r="Y14" i="2" s="1"/>
  <c r="AI14" i="2" s="1"/>
  <c r="AT14" i="2" s="1"/>
  <c r="AE13" i="1"/>
  <c r="AE14" i="1" s="1"/>
  <c r="EQ55" i="1"/>
  <c r="HB55" i="1" s="1"/>
  <c r="EQ54" i="1"/>
  <c r="HC54" i="1" s="1"/>
  <c r="EQ60" i="1"/>
  <c r="GZ60" i="1" s="1"/>
  <c r="EQ47" i="1"/>
  <c r="HC47" i="1" s="1"/>
  <c r="EQ62" i="1"/>
  <c r="HD62" i="1" s="1"/>
  <c r="EQ57" i="1"/>
  <c r="HC57" i="1" s="1"/>
  <c r="EQ50" i="1"/>
  <c r="HB50" i="1" s="1"/>
  <c r="EQ64" i="1"/>
  <c r="HD64" i="1" s="1"/>
  <c r="EX18" i="1"/>
  <c r="EY18" i="1"/>
  <c r="FQ18" i="1" s="1"/>
  <c r="EU18" i="1"/>
  <c r="FB18" i="1"/>
  <c r="EM63" i="1"/>
  <c r="EV63" i="1"/>
  <c r="FN63" i="1" s="1"/>
  <c r="EB63" i="1"/>
  <c r="R61" i="2" s="1"/>
  <c r="EZ63" i="1"/>
  <c r="FR63" i="1" s="1"/>
  <c r="HQ63" i="1"/>
  <c r="HS63" i="1" s="1"/>
  <c r="CF63" i="1"/>
  <c r="CH63" i="1" s="1"/>
  <c r="EX63" i="1"/>
  <c r="FP63" i="1" s="1"/>
  <c r="FB63" i="1"/>
  <c r="FT63" i="1" s="1"/>
  <c r="EW52" i="1"/>
  <c r="FO52" i="1" s="1"/>
  <c r="FA52" i="1"/>
  <c r="FS52" i="1" s="1"/>
  <c r="CI12" i="1"/>
  <c r="IB15" i="1" s="1"/>
  <c r="IB16" i="1" s="1"/>
  <c r="IB17" i="1" s="1"/>
  <c r="IB18" i="1" s="1"/>
  <c r="IB19" i="1" s="1"/>
  <c r="IB20" i="1" s="1"/>
  <c r="IB21" i="1" s="1"/>
  <c r="IB22" i="1" s="1"/>
  <c r="IB23" i="1" s="1"/>
  <c r="IB24" i="1" s="1"/>
  <c r="IB25" i="1" s="1"/>
  <c r="IB26" i="1" s="1"/>
  <c r="IB27" i="1" s="1"/>
  <c r="IB28" i="1" s="1"/>
  <c r="IB29" i="1" s="1"/>
  <c r="IB30" i="1" s="1"/>
  <c r="IB31" i="1" s="1"/>
  <c r="IB32" i="1" s="1"/>
  <c r="IB33" i="1" s="1"/>
  <c r="IB34" i="1" s="1"/>
  <c r="IB35" i="1" s="1"/>
  <c r="IB36" i="1" s="1"/>
  <c r="IB37" i="1" s="1"/>
  <c r="IB38" i="1" s="1"/>
  <c r="IB39" i="1" s="1"/>
  <c r="IB40" i="1" s="1"/>
  <c r="IB41" i="1" s="1"/>
  <c r="IB42" i="1" s="1"/>
  <c r="IB43" i="1" s="1"/>
  <c r="IB44" i="1" s="1"/>
  <c r="IB45" i="1" s="1"/>
  <c r="IB46" i="1" s="1"/>
  <c r="IB47" i="1" s="1"/>
  <c r="IB48" i="1" s="1"/>
  <c r="IB49" i="1" s="1"/>
  <c r="IB50" i="1" s="1"/>
  <c r="IB51" i="1" s="1"/>
  <c r="IB52" i="1" s="1"/>
  <c r="IB53" i="1" s="1"/>
  <c r="IB54" i="1" s="1"/>
  <c r="IB55" i="1" s="1"/>
  <c r="IB56" i="1" s="1"/>
  <c r="IB57" i="1" s="1"/>
  <c r="IB58" i="1" s="1"/>
  <c r="IB59" i="1" s="1"/>
  <c r="IB60" i="1" s="1"/>
  <c r="IB61" i="1" s="1"/>
  <c r="IB62" i="1" s="1"/>
  <c r="IB63" i="1" s="1"/>
  <c r="IB64" i="1" s="1"/>
  <c r="DA12" i="1"/>
  <c r="CT72" i="1" s="1"/>
  <c r="CT73" i="1" s="1"/>
  <c r="CT74" i="1" s="1"/>
  <c r="CT75" i="1" s="1"/>
  <c r="CT76" i="1" s="1"/>
  <c r="CT77" i="1" s="1"/>
  <c r="CT78" i="1" s="1"/>
  <c r="CT79" i="1" s="1"/>
  <c r="CT80" i="1" s="1"/>
  <c r="CT81" i="1" s="1"/>
  <c r="CT82" i="1" s="1"/>
  <c r="CT83" i="1" s="1"/>
  <c r="CT84" i="1" s="1"/>
  <c r="CT85" i="1" s="1"/>
  <c r="CT86" i="1" s="1"/>
  <c r="CT87" i="1" s="1"/>
  <c r="CT88" i="1" s="1"/>
  <c r="CT89" i="1" s="1"/>
  <c r="CT90" i="1" s="1"/>
  <c r="CT91" i="1" s="1"/>
  <c r="CT92" i="1" s="1"/>
  <c r="CT93" i="1" s="1"/>
  <c r="CT94" i="1" s="1"/>
  <c r="CT95" i="1" s="1"/>
  <c r="CT96" i="1" s="1"/>
  <c r="CT97" i="1" s="1"/>
  <c r="CT98" i="1" s="1"/>
  <c r="CT99" i="1" s="1"/>
  <c r="CT100" i="1" s="1"/>
  <c r="CT101" i="1" s="1"/>
  <c r="CT102" i="1" s="1"/>
  <c r="CT103" i="1" s="1"/>
  <c r="CT104" i="1" s="1"/>
  <c r="CT105" i="1" s="1"/>
  <c r="CT106" i="1" s="1"/>
  <c r="CT107" i="1" s="1"/>
  <c r="CT108" i="1" s="1"/>
  <c r="CT109" i="1" s="1"/>
  <c r="CT110" i="1" s="1"/>
  <c r="CT111" i="1" s="1"/>
  <c r="CT112" i="1" s="1"/>
  <c r="CT113" i="1" s="1"/>
  <c r="CT114" i="1" s="1"/>
  <c r="CT115" i="1" s="1"/>
  <c r="CT116" i="1" s="1"/>
  <c r="CT117" i="1" s="1"/>
  <c r="CT118" i="1" s="1"/>
  <c r="CT119" i="1" s="1"/>
  <c r="CT120" i="1" s="1"/>
  <c r="CT121" i="1" s="1"/>
  <c r="EZ18" i="1"/>
  <c r="CB22" i="2"/>
  <c r="CK22" i="2" s="1"/>
  <c r="CL22" i="2" s="1"/>
  <c r="D22" i="2" s="1"/>
  <c r="N22" i="2" s="1"/>
  <c r="Y22" i="2" s="1"/>
  <c r="AI22" i="2" s="1"/>
  <c r="AT22" i="2" s="1"/>
  <c r="EQ41" i="1"/>
  <c r="GZ41" i="1" s="1"/>
  <c r="HN63" i="1"/>
  <c r="CG63" i="1"/>
  <c r="CI63" i="1" s="1"/>
  <c r="HN52" i="1"/>
  <c r="CG52" i="1"/>
  <c r="CI52" i="1" s="1"/>
  <c r="EM52" i="1"/>
  <c r="AV57" i="1"/>
  <c r="BV57" i="1" s="1"/>
  <c r="CI104" i="1"/>
  <c r="CK104" i="1" s="1"/>
  <c r="CI112" i="1"/>
  <c r="CK112" i="1" s="1"/>
  <c r="CL112" i="1" s="1"/>
  <c r="CN112" i="1" s="1"/>
  <c r="CL118" i="1"/>
  <c r="CN118" i="1" s="1"/>
  <c r="DG118" i="1" s="1"/>
  <c r="CY12" i="1"/>
  <c r="CR72" i="1" s="1"/>
  <c r="CR73" i="1" s="1"/>
  <c r="CR74" i="1" s="1"/>
  <c r="CR75" i="1" s="1"/>
  <c r="CR76" i="1" s="1"/>
  <c r="CR77" i="1" s="1"/>
  <c r="CR78" i="1" s="1"/>
  <c r="CR79" i="1" s="1"/>
  <c r="CR80" i="1" s="1"/>
  <c r="CR81" i="1" s="1"/>
  <c r="CR82" i="1" s="1"/>
  <c r="CR83" i="1" s="1"/>
  <c r="CR84" i="1" s="1"/>
  <c r="CR85" i="1" s="1"/>
  <c r="CR86" i="1" s="1"/>
  <c r="CR87" i="1" s="1"/>
  <c r="CR88" i="1" s="1"/>
  <c r="CR89" i="1" s="1"/>
  <c r="CR90" i="1" s="1"/>
  <c r="CR91" i="1" s="1"/>
  <c r="CR92" i="1" s="1"/>
  <c r="CR93" i="1" s="1"/>
  <c r="CR94" i="1" s="1"/>
  <c r="CR95" i="1" s="1"/>
  <c r="CR96" i="1" s="1"/>
  <c r="CR97" i="1" s="1"/>
  <c r="CR98" i="1" s="1"/>
  <c r="CR99" i="1" s="1"/>
  <c r="CR100" i="1" s="1"/>
  <c r="CR101" i="1" s="1"/>
  <c r="CR102" i="1" s="1"/>
  <c r="CR103" i="1" s="1"/>
  <c r="CR104" i="1" s="1"/>
  <c r="CR105" i="1" s="1"/>
  <c r="CR106" i="1" s="1"/>
  <c r="CR107" i="1" s="1"/>
  <c r="CR108" i="1" s="1"/>
  <c r="CR109" i="1" s="1"/>
  <c r="CR110" i="1" s="1"/>
  <c r="CR111" i="1" s="1"/>
  <c r="CR112" i="1" s="1"/>
  <c r="CR113" i="1" s="1"/>
  <c r="CR114" i="1" s="1"/>
  <c r="CR115" i="1" s="1"/>
  <c r="CR116" i="1" s="1"/>
  <c r="CR117" i="1" s="1"/>
  <c r="CR118" i="1" s="1"/>
  <c r="CR119" i="1" s="1"/>
  <c r="CR120" i="1" s="1"/>
  <c r="CR121" i="1" s="1"/>
  <c r="EX57" i="1"/>
  <c r="FP57" i="1" s="1"/>
  <c r="EZ57" i="1"/>
  <c r="FR57" i="1" s="1"/>
  <c r="EV57" i="1"/>
  <c r="FN57" i="1" s="1"/>
  <c r="EW29" i="1"/>
  <c r="FA29" i="1"/>
  <c r="FS29" i="1" s="1"/>
  <c r="CG47" i="1"/>
  <c r="CI47" i="1" s="1"/>
  <c r="EU47" i="1"/>
  <c r="FM47" i="1" s="1"/>
  <c r="EQ24" i="1"/>
  <c r="CM98" i="1"/>
  <c r="CI98" i="1"/>
  <c r="CK98" i="1" s="1"/>
  <c r="CL98" i="1" s="1"/>
  <c r="CN98" i="1" s="1"/>
  <c r="BK12" i="1"/>
  <c r="FH15" i="1" s="1"/>
  <c r="FH16" i="1" s="1"/>
  <c r="FH17" i="1" s="1"/>
  <c r="FH18" i="1" s="1"/>
  <c r="FH19" i="1" s="1"/>
  <c r="FH20" i="1" s="1"/>
  <c r="FH21" i="1" s="1"/>
  <c r="FH22" i="1" s="1"/>
  <c r="FH23" i="1" s="1"/>
  <c r="FH24" i="1" s="1"/>
  <c r="FH25" i="1" s="1"/>
  <c r="FH26" i="1" s="1"/>
  <c r="FH27" i="1" s="1"/>
  <c r="FH28" i="1" s="1"/>
  <c r="FH29" i="1" s="1"/>
  <c r="FH30" i="1" s="1"/>
  <c r="FH31" i="1" s="1"/>
  <c r="FH32" i="1" s="1"/>
  <c r="FH33" i="1" s="1"/>
  <c r="FH34" i="1" s="1"/>
  <c r="FH35" i="1" s="1"/>
  <c r="FH36" i="1" s="1"/>
  <c r="FH37" i="1" s="1"/>
  <c r="FH38" i="1" s="1"/>
  <c r="FH39" i="1" s="1"/>
  <c r="FH40" i="1" s="1"/>
  <c r="FH41" i="1" s="1"/>
  <c r="FH42" i="1" s="1"/>
  <c r="FH43" i="1" s="1"/>
  <c r="FH44" i="1" s="1"/>
  <c r="FH45" i="1" s="1"/>
  <c r="FH46" i="1" s="1"/>
  <c r="FH47" i="1" s="1"/>
  <c r="FH48" i="1" s="1"/>
  <c r="FH49" i="1" s="1"/>
  <c r="FH50" i="1" s="1"/>
  <c r="FH51" i="1" s="1"/>
  <c r="FH52" i="1" s="1"/>
  <c r="FH53" i="1" s="1"/>
  <c r="FH54" i="1" s="1"/>
  <c r="FH55" i="1" s="1"/>
  <c r="FH56" i="1" s="1"/>
  <c r="FH57" i="1" s="1"/>
  <c r="FH58" i="1" s="1"/>
  <c r="FH59" i="1" s="1"/>
  <c r="FH60" i="1" s="1"/>
  <c r="FH61" i="1" s="1"/>
  <c r="FH62" i="1" s="1"/>
  <c r="FH63" i="1" s="1"/>
  <c r="FH64" i="1" s="1"/>
  <c r="AV42" i="1"/>
  <c r="BT42" i="1" s="1"/>
  <c r="AV59" i="1"/>
  <c r="AV63" i="1"/>
  <c r="BL63" i="1" s="1"/>
  <c r="EY63" i="1"/>
  <c r="FQ63" i="1" s="1"/>
  <c r="EZ52" i="1"/>
  <c r="FR52" i="1" s="1"/>
  <c r="EY52" i="1"/>
  <c r="FQ52" i="1" s="1"/>
  <c r="HQ52" i="1"/>
  <c r="HS52" i="1" s="1"/>
  <c r="CF52" i="1"/>
  <c r="CH52" i="1" s="1"/>
  <c r="CH104" i="1"/>
  <c r="CJ104" i="1" s="1"/>
  <c r="EQ58" i="1"/>
  <c r="HB58" i="1" s="1"/>
  <c r="CM112" i="1"/>
  <c r="AH12" i="1"/>
  <c r="M64" i="2" s="1"/>
  <c r="EV32" i="1"/>
  <c r="FN32" i="1" s="1"/>
  <c r="FA32" i="1"/>
  <c r="FS32" i="1" s="1"/>
  <c r="EW32" i="1"/>
  <c r="FB32" i="1"/>
  <c r="FT32" i="1" s="1"/>
  <c r="EX32" i="1"/>
  <c r="FP32" i="1" s="1"/>
  <c r="EZ32" i="1"/>
  <c r="FR32" i="1" s="1"/>
  <c r="FA27" i="1"/>
  <c r="FS27" i="1" s="1"/>
  <c r="EW27" i="1"/>
  <c r="CF38" i="1"/>
  <c r="CH38" i="1" s="1"/>
  <c r="FB38" i="1"/>
  <c r="FT38" i="1" s="1"/>
  <c r="EW38" i="1"/>
  <c r="FA38" i="1"/>
  <c r="FS38" i="1" s="1"/>
  <c r="EZ46" i="1"/>
  <c r="FR46" i="1" s="1"/>
  <c r="EW46" i="1"/>
  <c r="FO46" i="1" s="1"/>
  <c r="EB46" i="1"/>
  <c r="R44" i="2" s="1"/>
  <c r="FA46" i="1"/>
  <c r="FS46" i="1" s="1"/>
  <c r="EX24" i="1"/>
  <c r="FP24" i="1" s="1"/>
  <c r="FB24" i="1"/>
  <c r="FT24" i="1" s="1"/>
  <c r="EB61" i="1"/>
  <c r="R59" i="2" s="1"/>
  <c r="EZ61" i="1"/>
  <c r="FR61" i="1" s="1"/>
  <c r="EM61" i="1"/>
  <c r="EV61" i="1"/>
  <c r="FN61" i="1" s="1"/>
  <c r="CF61" i="1"/>
  <c r="CH61" i="1" s="1"/>
  <c r="CJ61" i="1" s="1"/>
  <c r="CL61" i="1" s="1"/>
  <c r="H59" i="2" s="1"/>
  <c r="EX61" i="1"/>
  <c r="FP61" i="1" s="1"/>
  <c r="FB61" i="1"/>
  <c r="FT61" i="1" s="1"/>
  <c r="HQ61" i="1"/>
  <c r="HS61" i="1" s="1"/>
  <c r="EV53" i="1"/>
  <c r="FN53" i="1" s="1"/>
  <c r="EB53" i="1"/>
  <c r="R51" i="2" s="1"/>
  <c r="CX12" i="1"/>
  <c r="AY13" i="2" s="1"/>
  <c r="AY14" i="2" s="1"/>
  <c r="AY15" i="2" s="1"/>
  <c r="AY16" i="2" s="1"/>
  <c r="AY17" i="2" s="1"/>
  <c r="AY18" i="2" s="1"/>
  <c r="AY19" i="2" s="1"/>
  <c r="AY20" i="2" s="1"/>
  <c r="AY21" i="2" s="1"/>
  <c r="AY22" i="2" s="1"/>
  <c r="AY23" i="2" s="1"/>
  <c r="AY24" i="2" s="1"/>
  <c r="AY25" i="2" s="1"/>
  <c r="AY26" i="2" s="1"/>
  <c r="AY27" i="2" s="1"/>
  <c r="AY28" i="2" s="1"/>
  <c r="AY29" i="2" s="1"/>
  <c r="AY30" i="2" s="1"/>
  <c r="AY31" i="2" s="1"/>
  <c r="AY32" i="2" s="1"/>
  <c r="AY33" i="2" s="1"/>
  <c r="AY34" i="2" s="1"/>
  <c r="AY35" i="2" s="1"/>
  <c r="AY36" i="2" s="1"/>
  <c r="AY37" i="2" s="1"/>
  <c r="AY38" i="2" s="1"/>
  <c r="AY39" i="2" s="1"/>
  <c r="AY40" i="2" s="1"/>
  <c r="DY17" i="1"/>
  <c r="FA18" i="1"/>
  <c r="FS18" i="1" s="1"/>
  <c r="EV18" i="1"/>
  <c r="AV22" i="1"/>
  <c r="BR22" i="1" s="1"/>
  <c r="BO12" i="1"/>
  <c r="FJ15" i="1" s="1"/>
  <c r="FJ16" i="1" s="1"/>
  <c r="FJ17" i="1" s="1"/>
  <c r="FJ18" i="1" s="1"/>
  <c r="FJ19" i="1" s="1"/>
  <c r="FJ20" i="1" s="1"/>
  <c r="FJ21" i="1" s="1"/>
  <c r="FJ22" i="1" s="1"/>
  <c r="FJ23" i="1" s="1"/>
  <c r="FJ24" i="1" s="1"/>
  <c r="FJ25" i="1" s="1"/>
  <c r="FJ26" i="1" s="1"/>
  <c r="FJ27" i="1" s="1"/>
  <c r="FJ28" i="1" s="1"/>
  <c r="FJ29" i="1" s="1"/>
  <c r="FJ30" i="1" s="1"/>
  <c r="FJ31" i="1" s="1"/>
  <c r="FJ32" i="1" s="1"/>
  <c r="FJ33" i="1" s="1"/>
  <c r="FJ34" i="1" s="1"/>
  <c r="FJ35" i="1" s="1"/>
  <c r="FJ36" i="1" s="1"/>
  <c r="FJ37" i="1" s="1"/>
  <c r="FJ38" i="1" s="1"/>
  <c r="FJ39" i="1" s="1"/>
  <c r="FJ40" i="1" s="1"/>
  <c r="FJ41" i="1" s="1"/>
  <c r="FJ42" i="1" s="1"/>
  <c r="FJ43" i="1" s="1"/>
  <c r="FJ44" i="1" s="1"/>
  <c r="FJ45" i="1" s="1"/>
  <c r="FJ46" i="1" s="1"/>
  <c r="FJ47" i="1" s="1"/>
  <c r="FJ48" i="1" s="1"/>
  <c r="FJ49" i="1" s="1"/>
  <c r="FJ50" i="1" s="1"/>
  <c r="FJ51" i="1" s="1"/>
  <c r="FJ52" i="1" s="1"/>
  <c r="FJ53" i="1" s="1"/>
  <c r="FJ54" i="1" s="1"/>
  <c r="FJ55" i="1" s="1"/>
  <c r="FJ56" i="1" s="1"/>
  <c r="FJ57" i="1" s="1"/>
  <c r="FJ58" i="1" s="1"/>
  <c r="FJ59" i="1" s="1"/>
  <c r="FJ60" i="1" s="1"/>
  <c r="FJ61" i="1" s="1"/>
  <c r="FJ62" i="1" s="1"/>
  <c r="FJ63" i="1" s="1"/>
  <c r="FJ64" i="1" s="1"/>
  <c r="DB12" i="1"/>
  <c r="CU72" i="1" s="1"/>
  <c r="CU73" i="1" s="1"/>
  <c r="CU74" i="1" s="1"/>
  <c r="CU75" i="1" s="1"/>
  <c r="CU76" i="1" s="1"/>
  <c r="CU77" i="1" s="1"/>
  <c r="CU78" i="1" s="1"/>
  <c r="CU79" i="1" s="1"/>
  <c r="CU80" i="1" s="1"/>
  <c r="CU81" i="1" s="1"/>
  <c r="CU82" i="1" s="1"/>
  <c r="CU83" i="1" s="1"/>
  <c r="CU84" i="1" s="1"/>
  <c r="CU85" i="1" s="1"/>
  <c r="CU86" i="1" s="1"/>
  <c r="CU87" i="1" s="1"/>
  <c r="CU88" i="1" s="1"/>
  <c r="CU89" i="1" s="1"/>
  <c r="CU90" i="1" s="1"/>
  <c r="CU91" i="1" s="1"/>
  <c r="CU92" i="1" s="1"/>
  <c r="CU93" i="1" s="1"/>
  <c r="CU94" i="1" s="1"/>
  <c r="CU95" i="1" s="1"/>
  <c r="CU96" i="1" s="1"/>
  <c r="CU97" i="1" s="1"/>
  <c r="CU98" i="1" s="1"/>
  <c r="CU99" i="1" s="1"/>
  <c r="CU100" i="1" s="1"/>
  <c r="CU101" i="1" s="1"/>
  <c r="CU102" i="1" s="1"/>
  <c r="CU103" i="1" s="1"/>
  <c r="CU104" i="1" s="1"/>
  <c r="CU105" i="1" s="1"/>
  <c r="CU106" i="1" s="1"/>
  <c r="CU107" i="1" s="1"/>
  <c r="CU108" i="1" s="1"/>
  <c r="CU109" i="1" s="1"/>
  <c r="CU110" i="1" s="1"/>
  <c r="CU111" i="1" s="1"/>
  <c r="CU112" i="1" s="1"/>
  <c r="CU113" i="1" s="1"/>
  <c r="CU114" i="1" s="1"/>
  <c r="CU115" i="1" s="1"/>
  <c r="CU116" i="1" s="1"/>
  <c r="CU117" i="1" s="1"/>
  <c r="CU118" i="1" s="1"/>
  <c r="CU119" i="1" s="1"/>
  <c r="CU120" i="1" s="1"/>
  <c r="CU121" i="1" s="1"/>
  <c r="BJ12" i="1"/>
  <c r="GJ15" i="1" s="1"/>
  <c r="GJ16" i="1" s="1"/>
  <c r="GJ17" i="1" s="1"/>
  <c r="GJ18" i="1" s="1"/>
  <c r="GJ19" i="1" s="1"/>
  <c r="GJ20" i="1" s="1"/>
  <c r="GJ21" i="1" s="1"/>
  <c r="GJ22" i="1" s="1"/>
  <c r="GJ23" i="1" s="1"/>
  <c r="GJ24" i="1" s="1"/>
  <c r="GJ25" i="1" s="1"/>
  <c r="GJ26" i="1" s="1"/>
  <c r="GJ27" i="1" s="1"/>
  <c r="GJ28" i="1" s="1"/>
  <c r="GJ29" i="1" s="1"/>
  <c r="GJ30" i="1" s="1"/>
  <c r="GJ31" i="1" s="1"/>
  <c r="GJ32" i="1" s="1"/>
  <c r="GJ33" i="1" s="1"/>
  <c r="GJ34" i="1" s="1"/>
  <c r="GJ35" i="1" s="1"/>
  <c r="GJ36" i="1" s="1"/>
  <c r="GJ37" i="1" s="1"/>
  <c r="GJ38" i="1" s="1"/>
  <c r="GJ39" i="1" s="1"/>
  <c r="GJ40" i="1" s="1"/>
  <c r="GJ41" i="1" s="1"/>
  <c r="GJ42" i="1" s="1"/>
  <c r="GJ43" i="1" s="1"/>
  <c r="GJ44" i="1" s="1"/>
  <c r="GJ45" i="1" s="1"/>
  <c r="GJ46" i="1" s="1"/>
  <c r="GJ47" i="1" s="1"/>
  <c r="GJ48" i="1" s="1"/>
  <c r="GJ49" i="1" s="1"/>
  <c r="GJ50" i="1" s="1"/>
  <c r="GJ51" i="1" s="1"/>
  <c r="GJ52" i="1" s="1"/>
  <c r="GJ53" i="1" s="1"/>
  <c r="GJ54" i="1" s="1"/>
  <c r="GJ55" i="1" s="1"/>
  <c r="GJ56" i="1" s="1"/>
  <c r="GJ57" i="1" s="1"/>
  <c r="GJ58" i="1" s="1"/>
  <c r="GJ59" i="1" s="1"/>
  <c r="GJ60" i="1" s="1"/>
  <c r="GJ61" i="1" s="1"/>
  <c r="GJ62" i="1" s="1"/>
  <c r="GJ63" i="1" s="1"/>
  <c r="GJ64" i="1" s="1"/>
  <c r="CH12" i="1"/>
  <c r="IA15" i="1" s="1"/>
  <c r="IA16" i="1" s="1"/>
  <c r="IA17" i="1" s="1"/>
  <c r="IA18" i="1" s="1"/>
  <c r="IA19" i="1" s="1"/>
  <c r="IA20" i="1" s="1"/>
  <c r="IA21" i="1" s="1"/>
  <c r="IA22" i="1" s="1"/>
  <c r="IA23" i="1" s="1"/>
  <c r="IA24" i="1" s="1"/>
  <c r="IA25" i="1" s="1"/>
  <c r="IA26" i="1" s="1"/>
  <c r="IA27" i="1" s="1"/>
  <c r="IA28" i="1" s="1"/>
  <c r="IA29" i="1" s="1"/>
  <c r="IA30" i="1" s="1"/>
  <c r="IA31" i="1" s="1"/>
  <c r="IA32" i="1" s="1"/>
  <c r="IA33" i="1" s="1"/>
  <c r="IA34" i="1" s="1"/>
  <c r="IA35" i="1" s="1"/>
  <c r="IA36" i="1" s="1"/>
  <c r="IA37" i="1" s="1"/>
  <c r="IA38" i="1" s="1"/>
  <c r="IA39" i="1" s="1"/>
  <c r="IA40" i="1" s="1"/>
  <c r="IA41" i="1" s="1"/>
  <c r="IA42" i="1" s="1"/>
  <c r="IA43" i="1" s="1"/>
  <c r="IA44" i="1" s="1"/>
  <c r="IA45" i="1" s="1"/>
  <c r="IA46" i="1" s="1"/>
  <c r="IA47" i="1" s="1"/>
  <c r="IA48" i="1" s="1"/>
  <c r="IA49" i="1" s="1"/>
  <c r="IA50" i="1" s="1"/>
  <c r="IA51" i="1" s="1"/>
  <c r="IA52" i="1" s="1"/>
  <c r="IA53" i="1" s="1"/>
  <c r="IA54" i="1" s="1"/>
  <c r="IA55" i="1" s="1"/>
  <c r="IA56" i="1" s="1"/>
  <c r="IA57" i="1" s="1"/>
  <c r="IA58" i="1" s="1"/>
  <c r="IA59" i="1" s="1"/>
  <c r="IA60" i="1" s="1"/>
  <c r="IA61" i="1" s="1"/>
  <c r="IA62" i="1" s="1"/>
  <c r="IA63" i="1" s="1"/>
  <c r="IA64" i="1" s="1"/>
  <c r="AV19" i="1"/>
  <c r="BM19" i="1" s="1"/>
  <c r="EW18" i="1"/>
  <c r="AV15" i="1"/>
  <c r="BM15" i="1" s="1"/>
  <c r="AV39" i="1"/>
  <c r="AV40" i="1"/>
  <c r="BS40" i="1" s="1"/>
  <c r="AV44" i="1"/>
  <c r="FA63" i="1"/>
  <c r="FS63" i="1" s="1"/>
  <c r="EU63" i="1"/>
  <c r="FM63" i="1" s="1"/>
  <c r="EV52" i="1"/>
  <c r="FN52" i="1" s="1"/>
  <c r="EU52" i="1"/>
  <c r="FM52" i="1" s="1"/>
  <c r="FB52" i="1"/>
  <c r="FT52" i="1" s="1"/>
  <c r="BL12" i="1"/>
  <c r="GK15" i="1" s="1"/>
  <c r="GK16" i="1" s="1"/>
  <c r="GK17" i="1" s="1"/>
  <c r="GK18" i="1" s="1"/>
  <c r="GK19" i="1" s="1"/>
  <c r="GK20" i="1" s="1"/>
  <c r="GK21" i="1" s="1"/>
  <c r="GK22" i="1" s="1"/>
  <c r="GK23" i="1" s="1"/>
  <c r="GK24" i="1" s="1"/>
  <c r="GK25" i="1" s="1"/>
  <c r="GK26" i="1" s="1"/>
  <c r="GK27" i="1" s="1"/>
  <c r="GK28" i="1" s="1"/>
  <c r="GK29" i="1" s="1"/>
  <c r="GK30" i="1" s="1"/>
  <c r="GK31" i="1" s="1"/>
  <c r="GK32" i="1" s="1"/>
  <c r="GK33" i="1" s="1"/>
  <c r="GK34" i="1" s="1"/>
  <c r="GK35" i="1" s="1"/>
  <c r="GK36" i="1" s="1"/>
  <c r="GK37" i="1" s="1"/>
  <c r="GK38" i="1" s="1"/>
  <c r="GK39" i="1" s="1"/>
  <c r="GK40" i="1" s="1"/>
  <c r="GK41" i="1" s="1"/>
  <c r="GK42" i="1" s="1"/>
  <c r="GK43" i="1" s="1"/>
  <c r="GK44" i="1" s="1"/>
  <c r="GK45" i="1" s="1"/>
  <c r="GK46" i="1" s="1"/>
  <c r="GK47" i="1" s="1"/>
  <c r="GK48" i="1" s="1"/>
  <c r="GK49" i="1" s="1"/>
  <c r="GK50" i="1" s="1"/>
  <c r="GK51" i="1" s="1"/>
  <c r="GK52" i="1" s="1"/>
  <c r="GK53" i="1" s="1"/>
  <c r="GK54" i="1" s="1"/>
  <c r="GK55" i="1" s="1"/>
  <c r="GK56" i="1" s="1"/>
  <c r="GK57" i="1" s="1"/>
  <c r="GK58" i="1" s="1"/>
  <c r="GK59" i="1" s="1"/>
  <c r="GK60" i="1" s="1"/>
  <c r="GK61" i="1" s="1"/>
  <c r="GK62" i="1" s="1"/>
  <c r="GK63" i="1" s="1"/>
  <c r="GK64" i="1" s="1"/>
  <c r="BP12" i="1"/>
  <c r="GM15" i="1" s="1"/>
  <c r="GM16" i="1" s="1"/>
  <c r="GM17" i="1" s="1"/>
  <c r="GM18" i="1" s="1"/>
  <c r="GM19" i="1" s="1"/>
  <c r="GM20" i="1" s="1"/>
  <c r="GM21" i="1" s="1"/>
  <c r="GM22" i="1" s="1"/>
  <c r="GM23" i="1" s="1"/>
  <c r="GM24" i="1" s="1"/>
  <c r="GM25" i="1" s="1"/>
  <c r="GM26" i="1" s="1"/>
  <c r="GM27" i="1" s="1"/>
  <c r="GM28" i="1" s="1"/>
  <c r="GM29" i="1" s="1"/>
  <c r="GM30" i="1" s="1"/>
  <c r="GM31" i="1" s="1"/>
  <c r="GM32" i="1" s="1"/>
  <c r="GM33" i="1" s="1"/>
  <c r="GM34" i="1" s="1"/>
  <c r="GM35" i="1" s="1"/>
  <c r="GM36" i="1" s="1"/>
  <c r="GM37" i="1" s="1"/>
  <c r="GM38" i="1" s="1"/>
  <c r="GM39" i="1" s="1"/>
  <c r="GM40" i="1" s="1"/>
  <c r="GM41" i="1" s="1"/>
  <c r="GM42" i="1" s="1"/>
  <c r="GM43" i="1" s="1"/>
  <c r="GM44" i="1" s="1"/>
  <c r="GM45" i="1" s="1"/>
  <c r="GM46" i="1" s="1"/>
  <c r="GM47" i="1" s="1"/>
  <c r="GM48" i="1" s="1"/>
  <c r="GM49" i="1" s="1"/>
  <c r="GM50" i="1" s="1"/>
  <c r="GM51" i="1" s="1"/>
  <c r="GM52" i="1" s="1"/>
  <c r="GM53" i="1" s="1"/>
  <c r="GM54" i="1" s="1"/>
  <c r="GM55" i="1" s="1"/>
  <c r="GM56" i="1" s="1"/>
  <c r="GM57" i="1" s="1"/>
  <c r="GM58" i="1" s="1"/>
  <c r="GM59" i="1" s="1"/>
  <c r="GM60" i="1" s="1"/>
  <c r="GM61" i="1" s="1"/>
  <c r="GM62" i="1" s="1"/>
  <c r="GM63" i="1" s="1"/>
  <c r="GM64" i="1" s="1"/>
  <c r="BD12" i="1"/>
  <c r="GG15" i="1" s="1"/>
  <c r="GG16" i="1" s="1"/>
  <c r="GG17" i="1" s="1"/>
  <c r="GG18" i="1" s="1"/>
  <c r="GG19" i="1" s="1"/>
  <c r="GG20" i="1" s="1"/>
  <c r="GG21" i="1" s="1"/>
  <c r="GG22" i="1" s="1"/>
  <c r="GG23" i="1" s="1"/>
  <c r="GG24" i="1" s="1"/>
  <c r="GG25" i="1" s="1"/>
  <c r="GG26" i="1" s="1"/>
  <c r="GG27" i="1" s="1"/>
  <c r="GG28" i="1" s="1"/>
  <c r="GG29" i="1" s="1"/>
  <c r="GG30" i="1" s="1"/>
  <c r="GG31" i="1" s="1"/>
  <c r="GG32" i="1" s="1"/>
  <c r="GG33" i="1" s="1"/>
  <c r="GG34" i="1" s="1"/>
  <c r="GG35" i="1" s="1"/>
  <c r="GG36" i="1" s="1"/>
  <c r="GG37" i="1" s="1"/>
  <c r="GG38" i="1" s="1"/>
  <c r="GG39" i="1" s="1"/>
  <c r="GG40" i="1" s="1"/>
  <c r="GG41" i="1" s="1"/>
  <c r="GG42" i="1" s="1"/>
  <c r="GG43" i="1" s="1"/>
  <c r="GG44" i="1" s="1"/>
  <c r="GG45" i="1" s="1"/>
  <c r="GG46" i="1" s="1"/>
  <c r="GG47" i="1" s="1"/>
  <c r="GG48" i="1" s="1"/>
  <c r="GG49" i="1" s="1"/>
  <c r="GG50" i="1" s="1"/>
  <c r="GG51" i="1" s="1"/>
  <c r="GG52" i="1" s="1"/>
  <c r="GG53" i="1" s="1"/>
  <c r="GG54" i="1" s="1"/>
  <c r="GG55" i="1" s="1"/>
  <c r="GG56" i="1" s="1"/>
  <c r="GG57" i="1" s="1"/>
  <c r="GG58" i="1" s="1"/>
  <c r="GG59" i="1" s="1"/>
  <c r="GG60" i="1" s="1"/>
  <c r="GG61" i="1" s="1"/>
  <c r="GG62" i="1" s="1"/>
  <c r="GG63" i="1" s="1"/>
  <c r="GG64" i="1" s="1"/>
  <c r="EZ26" i="1"/>
  <c r="FR26" i="1" s="1"/>
  <c r="EV26" i="1"/>
  <c r="FN26" i="1" s="1"/>
  <c r="FA26" i="1"/>
  <c r="FS26" i="1" s="1"/>
  <c r="EW26" i="1"/>
  <c r="EX26" i="1"/>
  <c r="FP26" i="1" s="1"/>
  <c r="FB26" i="1"/>
  <c r="FT26" i="1" s="1"/>
  <c r="CG55" i="1"/>
  <c r="CI55" i="1" s="1"/>
  <c r="EV55" i="1"/>
  <c r="FN55" i="1" s="1"/>
  <c r="HQ55" i="1"/>
  <c r="HS55" i="1" s="1"/>
  <c r="EZ55" i="1"/>
  <c r="FR55" i="1" s="1"/>
  <c r="CF55" i="1"/>
  <c r="CH55" i="1" s="1"/>
  <c r="CJ55" i="1" s="1"/>
  <c r="CL55" i="1" s="1"/>
  <c r="H53" i="2" s="1"/>
  <c r="EX55" i="1"/>
  <c r="FP55" i="1" s="1"/>
  <c r="EM55" i="1"/>
  <c r="FB55" i="1"/>
  <c r="FT55" i="1" s="1"/>
  <c r="EB55" i="1"/>
  <c r="R53" i="2" s="1"/>
  <c r="EM59" i="1"/>
  <c r="EV59" i="1"/>
  <c r="FN59" i="1" s="1"/>
  <c r="EB59" i="1"/>
  <c r="R57" i="2" s="1"/>
  <c r="EZ59" i="1"/>
  <c r="FR59" i="1" s="1"/>
  <c r="FB59" i="1"/>
  <c r="FT59" i="1" s="1"/>
  <c r="HQ59" i="1"/>
  <c r="HS59" i="1" s="1"/>
  <c r="CF59" i="1"/>
  <c r="CH59" i="1" s="1"/>
  <c r="CJ59" i="1" s="1"/>
  <c r="CL59" i="1" s="1"/>
  <c r="H57" i="2" s="1"/>
  <c r="EX59" i="1"/>
  <c r="FP59" i="1" s="1"/>
  <c r="EX21" i="1"/>
  <c r="FP21" i="1" s="1"/>
  <c r="FA21" i="1"/>
  <c r="FS21" i="1" s="1"/>
  <c r="EW21" i="1"/>
  <c r="FB21" i="1"/>
  <c r="FT21" i="1" s="1"/>
  <c r="CG51" i="1"/>
  <c r="CI51" i="1" s="1"/>
  <c r="EM51" i="1"/>
  <c r="FB51" i="1"/>
  <c r="FT51" i="1" s="1"/>
  <c r="EB51" i="1"/>
  <c r="R49" i="2" s="1"/>
  <c r="EX51" i="1"/>
  <c r="FP51" i="1" s="1"/>
  <c r="EV51" i="1"/>
  <c r="FN51" i="1" s="1"/>
  <c r="EZ51" i="1"/>
  <c r="FR51" i="1" s="1"/>
  <c r="CF51" i="1"/>
  <c r="CH51" i="1" s="1"/>
  <c r="HQ51" i="1"/>
  <c r="HS51" i="1" s="1"/>
  <c r="CF12" i="1"/>
  <c r="HY15" i="1" s="1"/>
  <c r="HY16" i="1" s="1"/>
  <c r="HY17" i="1" s="1"/>
  <c r="HY18" i="1" s="1"/>
  <c r="HY19" i="1" s="1"/>
  <c r="HY20" i="1" s="1"/>
  <c r="HY21" i="1" s="1"/>
  <c r="HY22" i="1" s="1"/>
  <c r="HY23" i="1" s="1"/>
  <c r="HY24" i="1" s="1"/>
  <c r="HY25" i="1" s="1"/>
  <c r="HY26" i="1" s="1"/>
  <c r="HY27" i="1" s="1"/>
  <c r="HY28" i="1" s="1"/>
  <c r="HY29" i="1" s="1"/>
  <c r="HY30" i="1" s="1"/>
  <c r="HY31" i="1" s="1"/>
  <c r="HY32" i="1" s="1"/>
  <c r="HY33" i="1" s="1"/>
  <c r="HY34" i="1" s="1"/>
  <c r="HY35" i="1" s="1"/>
  <c r="HY36" i="1" s="1"/>
  <c r="HY37" i="1" s="1"/>
  <c r="HY38" i="1" s="1"/>
  <c r="HY39" i="1" s="1"/>
  <c r="HY40" i="1" s="1"/>
  <c r="HY41" i="1" s="1"/>
  <c r="HY42" i="1" s="1"/>
  <c r="HY43" i="1" s="1"/>
  <c r="HY44" i="1" s="1"/>
  <c r="HY45" i="1" s="1"/>
  <c r="HY46" i="1" s="1"/>
  <c r="HY47" i="1" s="1"/>
  <c r="HY48" i="1" s="1"/>
  <c r="HY49" i="1" s="1"/>
  <c r="HY50" i="1" s="1"/>
  <c r="HY51" i="1" s="1"/>
  <c r="HY52" i="1" s="1"/>
  <c r="HY53" i="1" s="1"/>
  <c r="HY54" i="1" s="1"/>
  <c r="HY55" i="1" s="1"/>
  <c r="HY56" i="1" s="1"/>
  <c r="HY57" i="1" s="1"/>
  <c r="HY58" i="1" s="1"/>
  <c r="HY59" i="1" s="1"/>
  <c r="HY60" i="1" s="1"/>
  <c r="HY61" i="1" s="1"/>
  <c r="HY62" i="1" s="1"/>
  <c r="HY63" i="1" s="1"/>
  <c r="HY64" i="1" s="1"/>
  <c r="BH12" i="1"/>
  <c r="GI15" i="1" s="1"/>
  <c r="GI16" i="1" s="1"/>
  <c r="GI17" i="1" s="1"/>
  <c r="GI18" i="1" s="1"/>
  <c r="GI19" i="1" s="1"/>
  <c r="GI20" i="1" s="1"/>
  <c r="GI21" i="1" s="1"/>
  <c r="GI22" i="1" s="1"/>
  <c r="GI23" i="1" s="1"/>
  <c r="GI24" i="1" s="1"/>
  <c r="GI25" i="1" s="1"/>
  <c r="GI26" i="1" s="1"/>
  <c r="GI27" i="1" s="1"/>
  <c r="GI28" i="1" s="1"/>
  <c r="GI29" i="1" s="1"/>
  <c r="GI30" i="1" s="1"/>
  <c r="GI31" i="1" s="1"/>
  <c r="GI32" i="1" s="1"/>
  <c r="GI33" i="1" s="1"/>
  <c r="GI34" i="1" s="1"/>
  <c r="GI35" i="1" s="1"/>
  <c r="GI36" i="1" s="1"/>
  <c r="GI37" i="1" s="1"/>
  <c r="GI38" i="1" s="1"/>
  <c r="GI39" i="1" s="1"/>
  <c r="GI40" i="1" s="1"/>
  <c r="GI41" i="1" s="1"/>
  <c r="GI42" i="1" s="1"/>
  <c r="GI43" i="1" s="1"/>
  <c r="GI44" i="1" s="1"/>
  <c r="GI45" i="1" s="1"/>
  <c r="GI46" i="1" s="1"/>
  <c r="GI47" i="1" s="1"/>
  <c r="GI48" i="1" s="1"/>
  <c r="GI49" i="1" s="1"/>
  <c r="GI50" i="1" s="1"/>
  <c r="GI51" i="1" s="1"/>
  <c r="GI52" i="1" s="1"/>
  <c r="GI53" i="1" s="1"/>
  <c r="GI54" i="1" s="1"/>
  <c r="GI55" i="1" s="1"/>
  <c r="GI56" i="1" s="1"/>
  <c r="GI57" i="1" s="1"/>
  <c r="GI58" i="1" s="1"/>
  <c r="GI59" i="1" s="1"/>
  <c r="GI60" i="1" s="1"/>
  <c r="GI61" i="1" s="1"/>
  <c r="GI62" i="1" s="1"/>
  <c r="GI63" i="1" s="1"/>
  <c r="GI64" i="1" s="1"/>
  <c r="BE12" i="1"/>
  <c r="FE15" i="1" s="1"/>
  <c r="FE16" i="1" s="1"/>
  <c r="FE17" i="1" s="1"/>
  <c r="FE18" i="1" s="1"/>
  <c r="FE19" i="1" s="1"/>
  <c r="FE20" i="1" s="1"/>
  <c r="FE21" i="1" s="1"/>
  <c r="FE22" i="1" s="1"/>
  <c r="FE23" i="1" s="1"/>
  <c r="FE24" i="1" s="1"/>
  <c r="FE25" i="1" s="1"/>
  <c r="FE26" i="1" s="1"/>
  <c r="FE27" i="1" s="1"/>
  <c r="FE28" i="1" s="1"/>
  <c r="FE29" i="1" s="1"/>
  <c r="FE30" i="1" s="1"/>
  <c r="FE31" i="1" s="1"/>
  <c r="FE32" i="1" s="1"/>
  <c r="FE33" i="1" s="1"/>
  <c r="FE34" i="1" s="1"/>
  <c r="FE35" i="1" s="1"/>
  <c r="FE36" i="1" s="1"/>
  <c r="FE37" i="1" s="1"/>
  <c r="FE38" i="1" s="1"/>
  <c r="FE39" i="1" s="1"/>
  <c r="FE40" i="1" s="1"/>
  <c r="FE41" i="1" s="1"/>
  <c r="FE42" i="1" s="1"/>
  <c r="FE43" i="1" s="1"/>
  <c r="FE44" i="1" s="1"/>
  <c r="FE45" i="1" s="1"/>
  <c r="FE46" i="1" s="1"/>
  <c r="FE47" i="1" s="1"/>
  <c r="FE48" i="1" s="1"/>
  <c r="FE49" i="1" s="1"/>
  <c r="FE50" i="1" s="1"/>
  <c r="FE51" i="1" s="1"/>
  <c r="FE52" i="1" s="1"/>
  <c r="FE53" i="1" s="1"/>
  <c r="FE54" i="1" s="1"/>
  <c r="FE55" i="1" s="1"/>
  <c r="FE56" i="1" s="1"/>
  <c r="FE57" i="1" s="1"/>
  <c r="FE58" i="1" s="1"/>
  <c r="FE59" i="1" s="1"/>
  <c r="FE60" i="1" s="1"/>
  <c r="FE61" i="1" s="1"/>
  <c r="FE62" i="1" s="1"/>
  <c r="FE63" i="1" s="1"/>
  <c r="FE64" i="1" s="1"/>
  <c r="CG12" i="1"/>
  <c r="HZ15" i="1" s="1"/>
  <c r="HZ16" i="1" s="1"/>
  <c r="HZ17" i="1" s="1"/>
  <c r="HZ18" i="1" s="1"/>
  <c r="HZ19" i="1" s="1"/>
  <c r="HZ20" i="1" s="1"/>
  <c r="HZ21" i="1" s="1"/>
  <c r="HZ22" i="1" s="1"/>
  <c r="HZ23" i="1" s="1"/>
  <c r="HZ24" i="1" s="1"/>
  <c r="HZ25" i="1" s="1"/>
  <c r="HZ26" i="1" s="1"/>
  <c r="HZ27" i="1" s="1"/>
  <c r="HZ28" i="1" s="1"/>
  <c r="HZ29" i="1" s="1"/>
  <c r="HZ30" i="1" s="1"/>
  <c r="HZ31" i="1" s="1"/>
  <c r="HZ32" i="1" s="1"/>
  <c r="HZ33" i="1" s="1"/>
  <c r="HZ34" i="1" s="1"/>
  <c r="HZ35" i="1" s="1"/>
  <c r="HZ36" i="1" s="1"/>
  <c r="HZ37" i="1" s="1"/>
  <c r="HZ38" i="1" s="1"/>
  <c r="HZ39" i="1" s="1"/>
  <c r="HZ40" i="1" s="1"/>
  <c r="HZ41" i="1" s="1"/>
  <c r="HZ42" i="1" s="1"/>
  <c r="HZ43" i="1" s="1"/>
  <c r="HZ44" i="1" s="1"/>
  <c r="HZ45" i="1" s="1"/>
  <c r="HZ46" i="1" s="1"/>
  <c r="HZ47" i="1" s="1"/>
  <c r="HZ48" i="1" s="1"/>
  <c r="HZ49" i="1" s="1"/>
  <c r="HZ50" i="1" s="1"/>
  <c r="HZ51" i="1" s="1"/>
  <c r="HZ52" i="1" s="1"/>
  <c r="HZ53" i="1" s="1"/>
  <c r="HZ54" i="1" s="1"/>
  <c r="HZ55" i="1" s="1"/>
  <c r="HZ56" i="1" s="1"/>
  <c r="HZ57" i="1" s="1"/>
  <c r="HZ58" i="1" s="1"/>
  <c r="HZ59" i="1" s="1"/>
  <c r="HZ60" i="1" s="1"/>
  <c r="HZ61" i="1" s="1"/>
  <c r="HZ62" i="1" s="1"/>
  <c r="HZ63" i="1" s="1"/>
  <c r="HZ64" i="1" s="1"/>
  <c r="DC12" i="1"/>
  <c r="CV72" i="1" s="1"/>
  <c r="CV73" i="1" s="1"/>
  <c r="CV74" i="1" s="1"/>
  <c r="CV75" i="1" s="1"/>
  <c r="CV76" i="1" s="1"/>
  <c r="CV77" i="1" s="1"/>
  <c r="CV78" i="1" s="1"/>
  <c r="CV79" i="1" s="1"/>
  <c r="CV80" i="1" s="1"/>
  <c r="CV81" i="1" s="1"/>
  <c r="CV82" i="1" s="1"/>
  <c r="CV83" i="1" s="1"/>
  <c r="CV84" i="1" s="1"/>
  <c r="CV85" i="1" s="1"/>
  <c r="CV86" i="1" s="1"/>
  <c r="CV87" i="1" s="1"/>
  <c r="CV88" i="1" s="1"/>
  <c r="CV89" i="1" s="1"/>
  <c r="CV90" i="1" s="1"/>
  <c r="CV91" i="1" s="1"/>
  <c r="CV92" i="1" s="1"/>
  <c r="CV93" i="1" s="1"/>
  <c r="CV94" i="1" s="1"/>
  <c r="CV95" i="1" s="1"/>
  <c r="CV96" i="1" s="1"/>
  <c r="CV97" i="1" s="1"/>
  <c r="CV98" i="1" s="1"/>
  <c r="CV99" i="1" s="1"/>
  <c r="CV100" i="1" s="1"/>
  <c r="CV101" i="1" s="1"/>
  <c r="CV102" i="1" s="1"/>
  <c r="CV103" i="1" s="1"/>
  <c r="CV104" i="1" s="1"/>
  <c r="CV105" i="1" s="1"/>
  <c r="CV106" i="1" s="1"/>
  <c r="CV107" i="1" s="1"/>
  <c r="CV108" i="1" s="1"/>
  <c r="CV109" i="1" s="1"/>
  <c r="CV110" i="1" s="1"/>
  <c r="CV111" i="1" s="1"/>
  <c r="CV112" i="1" s="1"/>
  <c r="CV113" i="1" s="1"/>
  <c r="CV114" i="1" s="1"/>
  <c r="CV115" i="1" s="1"/>
  <c r="CV116" i="1" s="1"/>
  <c r="CV117" i="1" s="1"/>
  <c r="CV118" i="1" s="1"/>
  <c r="CV119" i="1" s="1"/>
  <c r="CV120" i="1" s="1"/>
  <c r="CV121" i="1" s="1"/>
  <c r="CJ12" i="1"/>
  <c r="IC15" i="1" s="1"/>
  <c r="IC16" i="1" s="1"/>
  <c r="IC17" i="1" s="1"/>
  <c r="IC18" i="1" s="1"/>
  <c r="IC19" i="1" s="1"/>
  <c r="IC20" i="1" s="1"/>
  <c r="IC21" i="1" s="1"/>
  <c r="IC22" i="1" s="1"/>
  <c r="IC23" i="1" s="1"/>
  <c r="IC24" i="1" s="1"/>
  <c r="IC25" i="1" s="1"/>
  <c r="IC26" i="1" s="1"/>
  <c r="IC27" i="1" s="1"/>
  <c r="IC28" i="1" s="1"/>
  <c r="IC29" i="1" s="1"/>
  <c r="IC30" i="1" s="1"/>
  <c r="IC31" i="1" s="1"/>
  <c r="IC32" i="1" s="1"/>
  <c r="IC33" i="1" s="1"/>
  <c r="IC34" i="1" s="1"/>
  <c r="IC35" i="1" s="1"/>
  <c r="IC36" i="1" s="1"/>
  <c r="IC37" i="1" s="1"/>
  <c r="IC38" i="1" s="1"/>
  <c r="IC39" i="1" s="1"/>
  <c r="IC40" i="1" s="1"/>
  <c r="IC41" i="1" s="1"/>
  <c r="IC42" i="1" s="1"/>
  <c r="IC43" i="1" s="1"/>
  <c r="IC44" i="1" s="1"/>
  <c r="IC45" i="1" s="1"/>
  <c r="IC46" i="1" s="1"/>
  <c r="IC47" i="1" s="1"/>
  <c r="IC48" i="1" s="1"/>
  <c r="IC49" i="1" s="1"/>
  <c r="IC50" i="1" s="1"/>
  <c r="IC51" i="1" s="1"/>
  <c r="IC52" i="1" s="1"/>
  <c r="IC53" i="1" s="1"/>
  <c r="IC54" i="1" s="1"/>
  <c r="IC55" i="1" s="1"/>
  <c r="IC56" i="1" s="1"/>
  <c r="IC57" i="1" s="1"/>
  <c r="IC58" i="1" s="1"/>
  <c r="IC59" i="1" s="1"/>
  <c r="IC60" i="1" s="1"/>
  <c r="IC61" i="1" s="1"/>
  <c r="IC62" i="1" s="1"/>
  <c r="IC63" i="1" s="1"/>
  <c r="IC64" i="1" s="1"/>
  <c r="CK24" i="2"/>
  <c r="CL24" i="2" s="1"/>
  <c r="D24" i="2" s="1"/>
  <c r="N24" i="2" s="1"/>
  <c r="Y24" i="2" s="1"/>
  <c r="AI24" i="2" s="1"/>
  <c r="AT24" i="2" s="1"/>
  <c r="CK27" i="2"/>
  <c r="CL27" i="2" s="1"/>
  <c r="D27" i="2" s="1"/>
  <c r="N27" i="2" s="1"/>
  <c r="Y27" i="2" s="1"/>
  <c r="AI27" i="2" s="1"/>
  <c r="AT27" i="2" s="1"/>
  <c r="CK28" i="2"/>
  <c r="CL28" i="2" s="1"/>
  <c r="D28" i="2" s="1"/>
  <c r="N28" i="2" s="1"/>
  <c r="Y28" i="2" s="1"/>
  <c r="AI28" i="2" s="1"/>
  <c r="AT28" i="2" s="1"/>
  <c r="CK25" i="2"/>
  <c r="CL25" i="2" s="1"/>
  <c r="D25" i="2" s="1"/>
  <c r="N25" i="2" s="1"/>
  <c r="Y25" i="2" s="1"/>
  <c r="AI25" i="2" s="1"/>
  <c r="AT25" i="2" s="1"/>
  <c r="CK16" i="2"/>
  <c r="CL16" i="2" s="1"/>
  <c r="D16" i="2" s="1"/>
  <c r="N16" i="2" s="1"/>
  <c r="Y16" i="2" s="1"/>
  <c r="AI16" i="2" s="1"/>
  <c r="AT16" i="2" s="1"/>
  <c r="CK26" i="2"/>
  <c r="CL26" i="2" s="1"/>
  <c r="D26" i="2" s="1"/>
  <c r="N26" i="2" s="1"/>
  <c r="Y26" i="2" s="1"/>
  <c r="AI26" i="2" s="1"/>
  <c r="AT26" i="2" s="1"/>
  <c r="CK35" i="2"/>
  <c r="CL35" i="2" s="1"/>
  <c r="D35" i="2" s="1"/>
  <c r="N35" i="2" s="1"/>
  <c r="Y35" i="2" s="1"/>
  <c r="AI35" i="2" s="1"/>
  <c r="AT35" i="2" s="1"/>
  <c r="CK41" i="2"/>
  <c r="CL41" i="2"/>
  <c r="D41" i="2" s="1"/>
  <c r="N41" i="2" s="1"/>
  <c r="Y41" i="2" s="1"/>
  <c r="AI41" i="2" s="1"/>
  <c r="AT41" i="2" s="1"/>
  <c r="CK45" i="2"/>
  <c r="CL45" i="2"/>
  <c r="D45" i="2" s="1"/>
  <c r="N45" i="2" s="1"/>
  <c r="Y45" i="2" s="1"/>
  <c r="AI45" i="2" s="1"/>
  <c r="AT45" i="2" s="1"/>
  <c r="CK48" i="2"/>
  <c r="CL48" i="2"/>
  <c r="D48" i="2" s="1"/>
  <c r="N48" i="2" s="1"/>
  <c r="Y48" i="2" s="1"/>
  <c r="AI48" i="2" s="1"/>
  <c r="AT48" i="2" s="1"/>
  <c r="CL56" i="2"/>
  <c r="D56" i="2" s="1"/>
  <c r="N56" i="2" s="1"/>
  <c r="Y56" i="2" s="1"/>
  <c r="AI56" i="2" s="1"/>
  <c r="AT56" i="2" s="1"/>
  <c r="CK56" i="2"/>
  <c r="CL60" i="2"/>
  <c r="D60" i="2" s="1"/>
  <c r="N60" i="2" s="1"/>
  <c r="Y60" i="2" s="1"/>
  <c r="AI60" i="2" s="1"/>
  <c r="AT60" i="2" s="1"/>
  <c r="CK60" i="2"/>
  <c r="CK51" i="2"/>
  <c r="CL51" i="2"/>
  <c r="D51" i="2" s="1"/>
  <c r="N51" i="2" s="1"/>
  <c r="Y51" i="2" s="1"/>
  <c r="AI51" i="2" s="1"/>
  <c r="AT51" i="2" s="1"/>
  <c r="CK29" i="2"/>
  <c r="CL29" i="2" s="1"/>
  <c r="D29" i="2" s="1"/>
  <c r="N29" i="2" s="1"/>
  <c r="Y29" i="2" s="1"/>
  <c r="AI29" i="2" s="1"/>
  <c r="AT29" i="2" s="1"/>
  <c r="DL22" i="1"/>
  <c r="GC22" i="1"/>
  <c r="CK58" i="2"/>
  <c r="CL58" i="2"/>
  <c r="D58" i="2" s="1"/>
  <c r="N58" i="2" s="1"/>
  <c r="Y58" i="2" s="1"/>
  <c r="AI58" i="2" s="1"/>
  <c r="AT58" i="2" s="1"/>
  <c r="BL55" i="1"/>
  <c r="BP55" i="1"/>
  <c r="BT55" i="1"/>
  <c r="BX55" i="1"/>
  <c r="DJ55" i="1"/>
  <c r="DN55" i="1"/>
  <c r="DR55" i="1"/>
  <c r="DV55" i="1"/>
  <c r="FZ55" i="1"/>
  <c r="GD55" i="1"/>
  <c r="AX55" i="1"/>
  <c r="BM55" i="1"/>
  <c r="BQ55" i="1"/>
  <c r="BU55" i="1"/>
  <c r="BY55" i="1"/>
  <c r="DK55" i="1"/>
  <c r="DO55" i="1"/>
  <c r="DS55" i="1"/>
  <c r="DW55" i="1"/>
  <c r="FW55" i="1"/>
  <c r="GA55" i="1"/>
  <c r="AW56" i="1"/>
  <c r="BN55" i="1"/>
  <c r="BR55" i="1"/>
  <c r="BV55" i="1"/>
  <c r="BZ55" i="1"/>
  <c r="DH55" i="1"/>
  <c r="DL55" i="1"/>
  <c r="DP55" i="1"/>
  <c r="DT55" i="1"/>
  <c r="FX55" i="1"/>
  <c r="GB55" i="1"/>
  <c r="HP55" i="1"/>
  <c r="HR55" i="1" s="1"/>
  <c r="BO55" i="1"/>
  <c r="DU55" i="1"/>
  <c r="FY55" i="1"/>
  <c r="BS55" i="1"/>
  <c r="DI55" i="1"/>
  <c r="GC55" i="1"/>
  <c r="BW55" i="1"/>
  <c r="DM55" i="1"/>
  <c r="CA55" i="1"/>
  <c r="DQ55" i="1"/>
  <c r="FU49" i="1"/>
  <c r="AB47" i="2" s="1"/>
  <c r="BZ57" i="1"/>
  <c r="DT57" i="1"/>
  <c r="BO57" i="1"/>
  <c r="DI57" i="1"/>
  <c r="BT57" i="1"/>
  <c r="DR57" i="1"/>
  <c r="BM57" i="1"/>
  <c r="DK57" i="1"/>
  <c r="DO57" i="1"/>
  <c r="DQ57" i="1"/>
  <c r="BO50" i="1"/>
  <c r="BS50" i="1"/>
  <c r="BW50" i="1"/>
  <c r="CA50" i="1"/>
  <c r="DI50" i="1"/>
  <c r="DM50" i="1"/>
  <c r="DQ50" i="1"/>
  <c r="DU50" i="1"/>
  <c r="FY50" i="1"/>
  <c r="GC50" i="1"/>
  <c r="BL50" i="1"/>
  <c r="BP50" i="1"/>
  <c r="BT50" i="1"/>
  <c r="BX50" i="1"/>
  <c r="DJ50" i="1"/>
  <c r="DN50" i="1"/>
  <c r="DR50" i="1"/>
  <c r="DV50" i="1"/>
  <c r="FZ50" i="1"/>
  <c r="GD50" i="1"/>
  <c r="BQ50" i="1"/>
  <c r="BY50" i="1"/>
  <c r="DL50" i="1"/>
  <c r="DT50" i="1"/>
  <c r="GA50" i="1"/>
  <c r="HP50" i="1"/>
  <c r="HR50" i="1" s="1"/>
  <c r="BR50" i="1"/>
  <c r="BZ50" i="1"/>
  <c r="DO50" i="1"/>
  <c r="DW50" i="1"/>
  <c r="GB50" i="1"/>
  <c r="BM50" i="1"/>
  <c r="BU50" i="1"/>
  <c r="DH50" i="1"/>
  <c r="DP50" i="1"/>
  <c r="FW50" i="1"/>
  <c r="BN50" i="1"/>
  <c r="BV50" i="1"/>
  <c r="DK50" i="1"/>
  <c r="DS50" i="1"/>
  <c r="FX50" i="1"/>
  <c r="DB100" i="1"/>
  <c r="DE100" i="1"/>
  <c r="CF64" i="1"/>
  <c r="CH64" i="1" s="1"/>
  <c r="EB64" i="1"/>
  <c r="EV64" i="1"/>
  <c r="FN64" i="1" s="1"/>
  <c r="EZ64" i="1"/>
  <c r="FR64" i="1" s="1"/>
  <c r="EY64" i="1"/>
  <c r="FQ64" i="1" s="1"/>
  <c r="CG64" i="1"/>
  <c r="CI64" i="1" s="1"/>
  <c r="EM64" i="1"/>
  <c r="EU64" i="1"/>
  <c r="FM64" i="1" s="1"/>
  <c r="FA64" i="1"/>
  <c r="FS64" i="1" s="1"/>
  <c r="HQ64" i="1"/>
  <c r="HS64" i="1" s="1"/>
  <c r="EW64" i="1"/>
  <c r="FO64" i="1" s="1"/>
  <c r="FB64" i="1"/>
  <c r="FT64" i="1" s="1"/>
  <c r="HN64" i="1"/>
  <c r="EX64" i="1"/>
  <c r="FP64" i="1" s="1"/>
  <c r="CK64" i="1"/>
  <c r="BI12" i="1"/>
  <c r="FG15" i="1" s="1"/>
  <c r="FG16" i="1" s="1"/>
  <c r="FG17" i="1" s="1"/>
  <c r="FG18" i="1" s="1"/>
  <c r="FG19" i="1" s="1"/>
  <c r="FG20" i="1" s="1"/>
  <c r="FG21" i="1" s="1"/>
  <c r="FG22" i="1" s="1"/>
  <c r="FG23" i="1" s="1"/>
  <c r="FG24" i="1" s="1"/>
  <c r="FG25" i="1" s="1"/>
  <c r="FG26" i="1" s="1"/>
  <c r="FG27" i="1" s="1"/>
  <c r="FG28" i="1" s="1"/>
  <c r="FG29" i="1" s="1"/>
  <c r="FG30" i="1" s="1"/>
  <c r="FG31" i="1" s="1"/>
  <c r="FG32" i="1" s="1"/>
  <c r="FG33" i="1" s="1"/>
  <c r="FG34" i="1" s="1"/>
  <c r="FG35" i="1" s="1"/>
  <c r="FG36" i="1" s="1"/>
  <c r="FG37" i="1" s="1"/>
  <c r="FG38" i="1" s="1"/>
  <c r="FG39" i="1" s="1"/>
  <c r="FG40" i="1" s="1"/>
  <c r="FG41" i="1" s="1"/>
  <c r="FG42" i="1" s="1"/>
  <c r="FG43" i="1" s="1"/>
  <c r="FG44" i="1" s="1"/>
  <c r="FG45" i="1" s="1"/>
  <c r="FG46" i="1" s="1"/>
  <c r="FG47" i="1" s="1"/>
  <c r="FG48" i="1" s="1"/>
  <c r="FG49" i="1" s="1"/>
  <c r="FG50" i="1" s="1"/>
  <c r="FG51" i="1" s="1"/>
  <c r="FG52" i="1" s="1"/>
  <c r="FG53" i="1" s="1"/>
  <c r="FG54" i="1" s="1"/>
  <c r="FG55" i="1" s="1"/>
  <c r="FG56" i="1" s="1"/>
  <c r="FG57" i="1" s="1"/>
  <c r="FG58" i="1" s="1"/>
  <c r="FG59" i="1" s="1"/>
  <c r="FG60" i="1" s="1"/>
  <c r="FG61" i="1" s="1"/>
  <c r="FG62" i="1" s="1"/>
  <c r="FG63" i="1" s="1"/>
  <c r="FG64" i="1" s="1"/>
  <c r="CK12" i="1"/>
  <c r="ID15" i="1" s="1"/>
  <c r="ID16" i="1" s="1"/>
  <c r="ID17" i="1" s="1"/>
  <c r="ID18" i="1" s="1"/>
  <c r="ID19" i="1" s="1"/>
  <c r="ID20" i="1" s="1"/>
  <c r="ID21" i="1" s="1"/>
  <c r="ID22" i="1" s="1"/>
  <c r="ID23" i="1" s="1"/>
  <c r="ID24" i="1" s="1"/>
  <c r="ID25" i="1" s="1"/>
  <c r="ID26" i="1" s="1"/>
  <c r="ID27" i="1" s="1"/>
  <c r="ID28" i="1" s="1"/>
  <c r="ID29" i="1" s="1"/>
  <c r="ID30" i="1" s="1"/>
  <c r="ID31" i="1" s="1"/>
  <c r="ID32" i="1" s="1"/>
  <c r="ID33" i="1" s="1"/>
  <c r="ID34" i="1" s="1"/>
  <c r="ID35" i="1" s="1"/>
  <c r="ID36" i="1" s="1"/>
  <c r="ID37" i="1" s="1"/>
  <c r="ID38" i="1" s="1"/>
  <c r="ID39" i="1" s="1"/>
  <c r="ID40" i="1" s="1"/>
  <c r="ID41" i="1" s="1"/>
  <c r="ID42" i="1" s="1"/>
  <c r="ID43" i="1" s="1"/>
  <c r="ID44" i="1" s="1"/>
  <c r="ID45" i="1" s="1"/>
  <c r="ID46" i="1" s="1"/>
  <c r="ID47" i="1" s="1"/>
  <c r="ID48" i="1" s="1"/>
  <c r="ID49" i="1" s="1"/>
  <c r="ID50" i="1" s="1"/>
  <c r="ID51" i="1" s="1"/>
  <c r="ID52" i="1" s="1"/>
  <c r="ID53" i="1" s="1"/>
  <c r="ID54" i="1" s="1"/>
  <c r="ID55" i="1" s="1"/>
  <c r="ID56" i="1" s="1"/>
  <c r="ID57" i="1" s="1"/>
  <c r="ID58" i="1" s="1"/>
  <c r="ID59" i="1" s="1"/>
  <c r="ID60" i="1" s="1"/>
  <c r="ID61" i="1" s="1"/>
  <c r="ID62" i="1" s="1"/>
  <c r="ID63" i="1" s="1"/>
  <c r="ID64" i="1" s="1"/>
  <c r="AD12" i="1"/>
  <c r="CD12" i="1"/>
  <c r="AL13" i="2" s="1"/>
  <c r="AL14" i="2" s="1"/>
  <c r="AL15" i="2" s="1"/>
  <c r="AL16" i="2" s="1"/>
  <c r="AL17" i="2" s="1"/>
  <c r="AL18" i="2" s="1"/>
  <c r="AL19" i="2" s="1"/>
  <c r="AL20" i="2" s="1"/>
  <c r="AL21" i="2" s="1"/>
  <c r="AL22" i="2" s="1"/>
  <c r="AL23" i="2" s="1"/>
  <c r="AL24" i="2" s="1"/>
  <c r="AL25" i="2" s="1"/>
  <c r="AL26" i="2" s="1"/>
  <c r="AL27" i="2" s="1"/>
  <c r="AL28" i="2" s="1"/>
  <c r="AL29" i="2" s="1"/>
  <c r="AL30" i="2" s="1"/>
  <c r="AL31" i="2" s="1"/>
  <c r="AL32" i="2" s="1"/>
  <c r="AL33" i="2" s="1"/>
  <c r="AL34" i="2" s="1"/>
  <c r="AL35" i="2" s="1"/>
  <c r="AL36" i="2" s="1"/>
  <c r="AL37" i="2" s="1"/>
  <c r="AL38" i="2" s="1"/>
  <c r="AL39" i="2" s="1"/>
  <c r="AL40" i="2" s="1"/>
  <c r="CK17" i="2"/>
  <c r="CL17" i="2" s="1"/>
  <c r="D17" i="2" s="1"/>
  <c r="N17" i="2" s="1"/>
  <c r="Y17" i="2" s="1"/>
  <c r="AI17" i="2" s="1"/>
  <c r="AT17" i="2" s="1"/>
  <c r="CK19" i="2"/>
  <c r="CL19" i="2" s="1"/>
  <c r="D19" i="2" s="1"/>
  <c r="N19" i="2" s="1"/>
  <c r="Y19" i="2" s="1"/>
  <c r="AI19" i="2" s="1"/>
  <c r="AT19" i="2" s="1"/>
  <c r="EQ15" i="1"/>
  <c r="AV24" i="1"/>
  <c r="BN28" i="1"/>
  <c r="BR28" i="1"/>
  <c r="BV28" i="1"/>
  <c r="BZ28" i="1"/>
  <c r="DK28" i="1"/>
  <c r="DO28" i="1"/>
  <c r="DS28" i="1"/>
  <c r="DW28" i="1"/>
  <c r="FW28" i="1"/>
  <c r="GA28" i="1"/>
  <c r="BO28" i="1"/>
  <c r="BS28" i="1"/>
  <c r="BW28" i="1"/>
  <c r="CA28" i="1"/>
  <c r="DH28" i="1"/>
  <c r="DL28" i="1"/>
  <c r="DP28" i="1"/>
  <c r="DT28" i="1"/>
  <c r="FX28" i="1"/>
  <c r="GB28" i="1"/>
  <c r="BL28" i="1"/>
  <c r="BP28" i="1"/>
  <c r="BT28" i="1"/>
  <c r="BX28" i="1"/>
  <c r="DI28" i="1"/>
  <c r="DM28" i="1"/>
  <c r="DQ28" i="1"/>
  <c r="DU28" i="1"/>
  <c r="FY28" i="1"/>
  <c r="GC28" i="1"/>
  <c r="BU28" i="1"/>
  <c r="DN28" i="1"/>
  <c r="BY28" i="1"/>
  <c r="DR28" i="1"/>
  <c r="BM28" i="1"/>
  <c r="DV28" i="1"/>
  <c r="FZ28" i="1"/>
  <c r="BQ28" i="1"/>
  <c r="GD28" i="1"/>
  <c r="DJ28" i="1"/>
  <c r="AV35" i="1"/>
  <c r="AW35" i="1" s="1"/>
  <c r="AQ29" i="1"/>
  <c r="BE29" i="1" s="1"/>
  <c r="CK40" i="2"/>
  <c r="CL40" i="2"/>
  <c r="D40" i="2" s="1"/>
  <c r="N40" i="2" s="1"/>
  <c r="Y40" i="2" s="1"/>
  <c r="AI40" i="2" s="1"/>
  <c r="AT40" i="2" s="1"/>
  <c r="EW41" i="1"/>
  <c r="FO41" i="1" s="1"/>
  <c r="FA41" i="1"/>
  <c r="FS41" i="1" s="1"/>
  <c r="CF41" i="1"/>
  <c r="CH41" i="1" s="1"/>
  <c r="EM41" i="1"/>
  <c r="EX41" i="1"/>
  <c r="FP41" i="1" s="1"/>
  <c r="FB41" i="1"/>
  <c r="FT41" i="1" s="1"/>
  <c r="HQ41" i="1"/>
  <c r="HS41" i="1" s="1"/>
  <c r="EB41" i="1"/>
  <c r="R39" i="2" s="1"/>
  <c r="EV41" i="1"/>
  <c r="FN41" i="1" s="1"/>
  <c r="EZ41" i="1"/>
  <c r="FR41" i="1" s="1"/>
  <c r="EY41" i="1"/>
  <c r="FQ41" i="1" s="1"/>
  <c r="HN41" i="1"/>
  <c r="CG41" i="1"/>
  <c r="CI41" i="1" s="1"/>
  <c r="EU41" i="1"/>
  <c r="FM41" i="1" s="1"/>
  <c r="CK41" i="1"/>
  <c r="G39" i="2" s="1"/>
  <c r="EB44" i="1"/>
  <c r="R42" i="2" s="1"/>
  <c r="EV44" i="1"/>
  <c r="FN44" i="1" s="1"/>
  <c r="EZ44" i="1"/>
  <c r="FR44" i="1" s="1"/>
  <c r="EY44" i="1"/>
  <c r="FQ44" i="1" s="1"/>
  <c r="EM44" i="1"/>
  <c r="EU44" i="1"/>
  <c r="FM44" i="1" s="1"/>
  <c r="FA44" i="1"/>
  <c r="FS44" i="1" s="1"/>
  <c r="CG44" i="1"/>
  <c r="CI44" i="1" s="1"/>
  <c r="EX44" i="1"/>
  <c r="FP44" i="1" s="1"/>
  <c r="HN44" i="1"/>
  <c r="CF44" i="1"/>
  <c r="CH44" i="1" s="1"/>
  <c r="CK44" i="1"/>
  <c r="G42" i="2" s="1"/>
  <c r="EW44" i="1"/>
  <c r="FO44" i="1" s="1"/>
  <c r="HQ44" i="1"/>
  <c r="HS44" i="1" s="1"/>
  <c r="FB44" i="1"/>
  <c r="FT44" i="1" s="1"/>
  <c r="AV32" i="1"/>
  <c r="AX31" i="1" s="1"/>
  <c r="AQ38" i="1"/>
  <c r="BE38" i="1" s="1"/>
  <c r="FY40" i="1"/>
  <c r="DH40" i="1"/>
  <c r="BU40" i="1"/>
  <c r="AV41" i="1"/>
  <c r="DN42" i="1"/>
  <c r="BS42" i="1"/>
  <c r="GB42" i="1"/>
  <c r="AV47" i="1"/>
  <c r="AX54" i="1"/>
  <c r="BM54" i="1"/>
  <c r="BQ54" i="1"/>
  <c r="BU54" i="1"/>
  <c r="BY54" i="1"/>
  <c r="DK54" i="1"/>
  <c r="DO54" i="1"/>
  <c r="DS54" i="1"/>
  <c r="DW54" i="1"/>
  <c r="FW54" i="1"/>
  <c r="GA54" i="1"/>
  <c r="AW55" i="1"/>
  <c r="BN54" i="1"/>
  <c r="BR54" i="1"/>
  <c r="BV54" i="1"/>
  <c r="BZ54" i="1"/>
  <c r="DH54" i="1"/>
  <c r="DL54" i="1"/>
  <c r="DP54" i="1"/>
  <c r="DT54" i="1"/>
  <c r="FX54" i="1"/>
  <c r="GB54" i="1"/>
  <c r="HP54" i="1"/>
  <c r="HR54" i="1" s="1"/>
  <c r="BO54" i="1"/>
  <c r="BS54" i="1"/>
  <c r="BW54" i="1"/>
  <c r="CA54" i="1"/>
  <c r="DI54" i="1"/>
  <c r="DM54" i="1"/>
  <c r="DQ54" i="1"/>
  <c r="DU54" i="1"/>
  <c r="FY54" i="1"/>
  <c r="GC54" i="1"/>
  <c r="BL54" i="1"/>
  <c r="DJ54" i="1"/>
  <c r="BP54" i="1"/>
  <c r="DN54" i="1"/>
  <c r="BT54" i="1"/>
  <c r="DR54" i="1"/>
  <c r="FZ54" i="1"/>
  <c r="BX54" i="1"/>
  <c r="DV54" i="1"/>
  <c r="GD54" i="1"/>
  <c r="AQ51" i="1"/>
  <c r="BE51" i="1" s="1"/>
  <c r="BL59" i="1"/>
  <c r="BP59" i="1"/>
  <c r="BT59" i="1"/>
  <c r="BX59" i="1"/>
  <c r="DJ59" i="1"/>
  <c r="DN59" i="1"/>
  <c r="DR59" i="1"/>
  <c r="DV59" i="1"/>
  <c r="FZ59" i="1"/>
  <c r="GD59" i="1"/>
  <c r="BN59" i="1"/>
  <c r="BR59" i="1"/>
  <c r="BV59" i="1"/>
  <c r="BZ59" i="1"/>
  <c r="DH59" i="1"/>
  <c r="DL59" i="1"/>
  <c r="DP59" i="1"/>
  <c r="DT59" i="1"/>
  <c r="FX59" i="1"/>
  <c r="GB59" i="1"/>
  <c r="HP59" i="1"/>
  <c r="HR59" i="1" s="1"/>
  <c r="BO59" i="1"/>
  <c r="BW59" i="1"/>
  <c r="DK59" i="1"/>
  <c r="DS59" i="1"/>
  <c r="GC59" i="1"/>
  <c r="BQ59" i="1"/>
  <c r="BY59" i="1"/>
  <c r="DM59" i="1"/>
  <c r="DU59" i="1"/>
  <c r="FW59" i="1"/>
  <c r="BS59" i="1"/>
  <c r="CA59" i="1"/>
  <c r="DO59" i="1"/>
  <c r="DW59" i="1"/>
  <c r="FY59" i="1"/>
  <c r="BU59" i="1"/>
  <c r="GA59" i="1"/>
  <c r="DI59" i="1"/>
  <c r="DQ59" i="1"/>
  <c r="BM59" i="1"/>
  <c r="DP61" i="1"/>
  <c r="BW61" i="1"/>
  <c r="DI61" i="1"/>
  <c r="BP63" i="1"/>
  <c r="DN63" i="1"/>
  <c r="GD63" i="1"/>
  <c r="BZ63" i="1"/>
  <c r="DT63" i="1"/>
  <c r="BO63" i="1"/>
  <c r="GC63" i="1"/>
  <c r="DU63" i="1"/>
  <c r="DO63" i="1"/>
  <c r="GA63" i="1"/>
  <c r="BO52" i="1"/>
  <c r="BS52" i="1"/>
  <c r="BW52" i="1"/>
  <c r="CA52" i="1"/>
  <c r="DI52" i="1"/>
  <c r="DM52" i="1"/>
  <c r="DQ52" i="1"/>
  <c r="DU52" i="1"/>
  <c r="FY52" i="1"/>
  <c r="GC52" i="1"/>
  <c r="BL52" i="1"/>
  <c r="BP52" i="1"/>
  <c r="BT52" i="1"/>
  <c r="BX52" i="1"/>
  <c r="DJ52" i="1"/>
  <c r="DN52" i="1"/>
  <c r="DR52" i="1"/>
  <c r="DV52" i="1"/>
  <c r="FZ52" i="1"/>
  <c r="GD52" i="1"/>
  <c r="BM52" i="1"/>
  <c r="BQ52" i="1"/>
  <c r="BU52" i="1"/>
  <c r="BY52" i="1"/>
  <c r="DK52" i="1"/>
  <c r="DO52" i="1"/>
  <c r="DS52" i="1"/>
  <c r="DW52" i="1"/>
  <c r="FW52" i="1"/>
  <c r="GA52" i="1"/>
  <c r="BZ52" i="1"/>
  <c r="DT52" i="1"/>
  <c r="FX52" i="1"/>
  <c r="BN52" i="1"/>
  <c r="DH52" i="1"/>
  <c r="GB52" i="1"/>
  <c r="BR52" i="1"/>
  <c r="DL52" i="1"/>
  <c r="DP52" i="1"/>
  <c r="HP52" i="1"/>
  <c r="HR52" i="1" s="1"/>
  <c r="BV52" i="1"/>
  <c r="CL47" i="2"/>
  <c r="D47" i="2" s="1"/>
  <c r="N47" i="2" s="1"/>
  <c r="Y47" i="2" s="1"/>
  <c r="AI47" i="2" s="1"/>
  <c r="AT47" i="2" s="1"/>
  <c r="CK47" i="2"/>
  <c r="EB62" i="1"/>
  <c r="R60" i="2" s="1"/>
  <c r="EV62" i="1"/>
  <c r="FN62" i="1" s="1"/>
  <c r="EZ62" i="1"/>
  <c r="FR62" i="1" s="1"/>
  <c r="CF62" i="1"/>
  <c r="CH62" i="1" s="1"/>
  <c r="EM62" i="1"/>
  <c r="EX62" i="1"/>
  <c r="FP62" i="1" s="1"/>
  <c r="FB62" i="1"/>
  <c r="FT62" i="1" s="1"/>
  <c r="HQ62" i="1"/>
  <c r="HS62" i="1" s="1"/>
  <c r="FA62" i="1"/>
  <c r="FS62" i="1" s="1"/>
  <c r="CG62" i="1"/>
  <c r="CI62" i="1" s="1"/>
  <c r="EU62" i="1"/>
  <c r="FM62" i="1" s="1"/>
  <c r="EW62" i="1"/>
  <c r="FO62" i="1" s="1"/>
  <c r="CK62" i="1"/>
  <c r="G60" i="2" s="1"/>
  <c r="HN62" i="1"/>
  <c r="EY62" i="1"/>
  <c r="FQ62" i="1" s="1"/>
  <c r="AV53" i="1"/>
  <c r="AW53" i="1" s="1"/>
  <c r="DL30" i="1"/>
  <c r="BQ31" i="1"/>
  <c r="DO31" i="1"/>
  <c r="GA31" i="1"/>
  <c r="BV31" i="1"/>
  <c r="DP31" i="1"/>
  <c r="BS31" i="1"/>
  <c r="FY31" i="1"/>
  <c r="DR31" i="1"/>
  <c r="DM31" i="1"/>
  <c r="DV31" i="1"/>
  <c r="CL43" i="2"/>
  <c r="D43" i="2" s="1"/>
  <c r="N43" i="2" s="1"/>
  <c r="Y43" i="2" s="1"/>
  <c r="AI43" i="2" s="1"/>
  <c r="AT43" i="2" s="1"/>
  <c r="CK43" i="2"/>
  <c r="BB12" i="1"/>
  <c r="GF15" i="1" s="1"/>
  <c r="GF16" i="1" s="1"/>
  <c r="GF17" i="1" s="1"/>
  <c r="GF18" i="1" s="1"/>
  <c r="GF19" i="1" s="1"/>
  <c r="GF20" i="1" s="1"/>
  <c r="GF21" i="1" s="1"/>
  <c r="GF22" i="1" s="1"/>
  <c r="GF23" i="1" s="1"/>
  <c r="GF24" i="1" s="1"/>
  <c r="GF25" i="1" s="1"/>
  <c r="GF26" i="1" s="1"/>
  <c r="GF27" i="1" s="1"/>
  <c r="GF28" i="1" s="1"/>
  <c r="GF29" i="1" s="1"/>
  <c r="GF30" i="1" s="1"/>
  <c r="GF31" i="1" s="1"/>
  <c r="GF32" i="1" s="1"/>
  <c r="GF33" i="1" s="1"/>
  <c r="GF34" i="1" s="1"/>
  <c r="GF35" i="1" s="1"/>
  <c r="GF36" i="1" s="1"/>
  <c r="GF37" i="1" s="1"/>
  <c r="GF38" i="1" s="1"/>
  <c r="GF39" i="1" s="1"/>
  <c r="GF40" i="1" s="1"/>
  <c r="GF41" i="1" s="1"/>
  <c r="GF42" i="1" s="1"/>
  <c r="GF43" i="1" s="1"/>
  <c r="GF44" i="1" s="1"/>
  <c r="GF45" i="1" s="1"/>
  <c r="GF46" i="1" s="1"/>
  <c r="GF47" i="1" s="1"/>
  <c r="GF48" i="1" s="1"/>
  <c r="GF49" i="1" s="1"/>
  <c r="GF50" i="1" s="1"/>
  <c r="GF51" i="1" s="1"/>
  <c r="GF52" i="1" s="1"/>
  <c r="GF53" i="1" s="1"/>
  <c r="GF54" i="1" s="1"/>
  <c r="GF55" i="1" s="1"/>
  <c r="GF56" i="1" s="1"/>
  <c r="GF57" i="1" s="1"/>
  <c r="GF58" i="1" s="1"/>
  <c r="GF59" i="1" s="1"/>
  <c r="GF60" i="1" s="1"/>
  <c r="GF61" i="1" s="1"/>
  <c r="GF62" i="1" s="1"/>
  <c r="GF63" i="1" s="1"/>
  <c r="GF64" i="1" s="1"/>
  <c r="CK13" i="2"/>
  <c r="CL13" i="2" s="1"/>
  <c r="D13" i="2" s="1"/>
  <c r="N13" i="2" s="1"/>
  <c r="Y13" i="2" s="1"/>
  <c r="AI13" i="2" s="1"/>
  <c r="AT13" i="2" s="1"/>
  <c r="BO33" i="1"/>
  <c r="BS33" i="1"/>
  <c r="BW33" i="1"/>
  <c r="CA33" i="1"/>
  <c r="DI33" i="1"/>
  <c r="DM33" i="1"/>
  <c r="DQ33" i="1"/>
  <c r="DU33" i="1"/>
  <c r="FY33" i="1"/>
  <c r="GC33" i="1"/>
  <c r="BN33" i="1"/>
  <c r="BT33" i="1"/>
  <c r="BY33" i="1"/>
  <c r="DL33" i="1"/>
  <c r="DR33" i="1"/>
  <c r="DW33" i="1"/>
  <c r="FZ33" i="1"/>
  <c r="AX33" i="1"/>
  <c r="BP33" i="1"/>
  <c r="BU33" i="1"/>
  <c r="BZ33" i="1"/>
  <c r="DH33" i="1"/>
  <c r="DN33" i="1"/>
  <c r="DS33" i="1"/>
  <c r="GA33" i="1"/>
  <c r="AW34" i="1"/>
  <c r="BL33" i="1"/>
  <c r="BQ33" i="1"/>
  <c r="BV33" i="1"/>
  <c r="DJ33" i="1"/>
  <c r="DO33" i="1"/>
  <c r="DT33" i="1"/>
  <c r="FW33" i="1"/>
  <c r="GB33" i="1"/>
  <c r="BR33" i="1"/>
  <c r="DV33" i="1"/>
  <c r="FX33" i="1"/>
  <c r="BX33" i="1"/>
  <c r="GD33" i="1"/>
  <c r="BM33" i="1"/>
  <c r="DP33" i="1"/>
  <c r="DK33" i="1"/>
  <c r="CK32" i="2"/>
  <c r="CL32" i="2" s="1"/>
  <c r="D32" i="2" s="1"/>
  <c r="N32" i="2" s="1"/>
  <c r="Y32" i="2" s="1"/>
  <c r="AI32" i="2" s="1"/>
  <c r="AT32" i="2" s="1"/>
  <c r="BL27" i="1"/>
  <c r="BX27" i="1"/>
  <c r="DI27" i="1"/>
  <c r="DU27" i="1"/>
  <c r="FY27" i="1"/>
  <c r="BM27" i="1"/>
  <c r="BQ27" i="1"/>
  <c r="DJ27" i="1"/>
  <c r="DN27" i="1"/>
  <c r="FZ27" i="1"/>
  <c r="GD27" i="1"/>
  <c r="BV27" i="1"/>
  <c r="BZ27" i="1"/>
  <c r="DS27" i="1"/>
  <c r="DW27" i="1"/>
  <c r="AW28" i="1"/>
  <c r="CA27" i="1"/>
  <c r="BO27" i="1"/>
  <c r="DH27" i="1"/>
  <c r="BW27" i="1"/>
  <c r="DP27" i="1"/>
  <c r="CK33" i="2"/>
  <c r="CL33" i="2" s="1"/>
  <c r="D33" i="2" s="1"/>
  <c r="N33" i="2" s="1"/>
  <c r="Y33" i="2" s="1"/>
  <c r="AI33" i="2" s="1"/>
  <c r="AT33" i="2" s="1"/>
  <c r="CK37" i="2"/>
  <c r="CL37" i="2" s="1"/>
  <c r="D37" i="2" s="1"/>
  <c r="N37" i="2" s="1"/>
  <c r="Y37" i="2" s="1"/>
  <c r="AI37" i="2" s="1"/>
  <c r="AT37" i="2" s="1"/>
  <c r="AV43" i="1"/>
  <c r="BN44" i="1"/>
  <c r="BR44" i="1"/>
  <c r="AX44" i="1"/>
  <c r="BM44" i="1"/>
  <c r="BQ44" i="1"/>
  <c r="BU44" i="1"/>
  <c r="BY44" i="1"/>
  <c r="DK44" i="1"/>
  <c r="DO44" i="1"/>
  <c r="DS44" i="1"/>
  <c r="DW44" i="1"/>
  <c r="FW44" i="1"/>
  <c r="GA44" i="1"/>
  <c r="BP44" i="1"/>
  <c r="BW44" i="1"/>
  <c r="DJ44" i="1"/>
  <c r="DP44" i="1"/>
  <c r="DU44" i="1"/>
  <c r="FX44" i="1"/>
  <c r="GC44" i="1"/>
  <c r="AW45" i="1"/>
  <c r="BS44" i="1"/>
  <c r="BX44" i="1"/>
  <c r="DL44" i="1"/>
  <c r="DQ44" i="1"/>
  <c r="DV44" i="1"/>
  <c r="FY44" i="1"/>
  <c r="GD44" i="1"/>
  <c r="HP44" i="1"/>
  <c r="HR44" i="1" s="1"/>
  <c r="BO44" i="1"/>
  <c r="BV44" i="1"/>
  <c r="CA44" i="1"/>
  <c r="DI44" i="1"/>
  <c r="DN44" i="1"/>
  <c r="DT44" i="1"/>
  <c r="GB44" i="1"/>
  <c r="BL44" i="1"/>
  <c r="DR44" i="1"/>
  <c r="BT44" i="1"/>
  <c r="BZ44" i="1"/>
  <c r="DH44" i="1"/>
  <c r="FZ44" i="1"/>
  <c r="DM44" i="1"/>
  <c r="CK50" i="2"/>
  <c r="CL50" i="2"/>
  <c r="D50" i="2" s="1"/>
  <c r="N50" i="2" s="1"/>
  <c r="Y50" i="2" s="1"/>
  <c r="AI50" i="2" s="1"/>
  <c r="AT50" i="2" s="1"/>
  <c r="CK54" i="2"/>
  <c r="CL54" i="2"/>
  <c r="D54" i="2" s="1"/>
  <c r="N54" i="2" s="1"/>
  <c r="Y54" i="2" s="1"/>
  <c r="AI54" i="2" s="1"/>
  <c r="AT54" i="2" s="1"/>
  <c r="BO34" i="1"/>
  <c r="BS34" i="1"/>
  <c r="BW34" i="1"/>
  <c r="CA34" i="1"/>
  <c r="DI34" i="1"/>
  <c r="DM34" i="1"/>
  <c r="DQ34" i="1"/>
  <c r="DU34" i="1"/>
  <c r="FY34" i="1"/>
  <c r="GC34" i="1"/>
  <c r="BL34" i="1"/>
  <c r="BP34" i="1"/>
  <c r="BT34" i="1"/>
  <c r="BX34" i="1"/>
  <c r="DJ34" i="1"/>
  <c r="DN34" i="1"/>
  <c r="DR34" i="1"/>
  <c r="DV34" i="1"/>
  <c r="FZ34" i="1"/>
  <c r="GD34" i="1"/>
  <c r="BM34" i="1"/>
  <c r="BQ34" i="1"/>
  <c r="BU34" i="1"/>
  <c r="BY34" i="1"/>
  <c r="DK34" i="1"/>
  <c r="DO34" i="1"/>
  <c r="DS34" i="1"/>
  <c r="DW34" i="1"/>
  <c r="FW34" i="1"/>
  <c r="GA34" i="1"/>
  <c r="BV34" i="1"/>
  <c r="DP34" i="1"/>
  <c r="BZ34" i="1"/>
  <c r="DT34" i="1"/>
  <c r="BR34" i="1"/>
  <c r="DL34" i="1"/>
  <c r="GB34" i="1"/>
  <c r="BN34" i="1"/>
  <c r="FX34" i="1"/>
  <c r="DH34" i="1"/>
  <c r="CK39" i="2"/>
  <c r="CL39" i="2" s="1"/>
  <c r="D39" i="2" s="1"/>
  <c r="N39" i="2" s="1"/>
  <c r="Y39" i="2" s="1"/>
  <c r="AI39" i="2" s="1"/>
  <c r="AT39" i="2" s="1"/>
  <c r="CK52" i="2"/>
  <c r="CL52" i="2"/>
  <c r="D52" i="2" s="1"/>
  <c r="N52" i="2" s="1"/>
  <c r="Y52" i="2" s="1"/>
  <c r="AI52" i="2" s="1"/>
  <c r="AT52" i="2" s="1"/>
  <c r="AV58" i="1"/>
  <c r="AV60" i="1"/>
  <c r="AV62" i="1"/>
  <c r="AV64" i="1"/>
  <c r="AV37" i="1"/>
  <c r="FU56" i="1"/>
  <c r="AB54" i="2" s="1"/>
  <c r="CJ56" i="1"/>
  <c r="CL56" i="1" s="1"/>
  <c r="H54" i="2" s="1"/>
  <c r="BO56" i="1"/>
  <c r="BS56" i="1"/>
  <c r="BW56" i="1"/>
  <c r="CA56" i="1"/>
  <c r="DI56" i="1"/>
  <c r="DM56" i="1"/>
  <c r="DQ56" i="1"/>
  <c r="DU56" i="1"/>
  <c r="FY56" i="1"/>
  <c r="GC56" i="1"/>
  <c r="BL56" i="1"/>
  <c r="BP56" i="1"/>
  <c r="BT56" i="1"/>
  <c r="BX56" i="1"/>
  <c r="DJ56" i="1"/>
  <c r="DN56" i="1"/>
  <c r="DR56" i="1"/>
  <c r="DV56" i="1"/>
  <c r="FZ56" i="1"/>
  <c r="GD56" i="1"/>
  <c r="BM56" i="1"/>
  <c r="BQ56" i="1"/>
  <c r="BU56" i="1"/>
  <c r="BY56" i="1"/>
  <c r="DK56" i="1"/>
  <c r="DO56" i="1"/>
  <c r="DS56" i="1"/>
  <c r="DW56" i="1"/>
  <c r="FW56" i="1"/>
  <c r="GA56" i="1"/>
  <c r="AW57" i="1"/>
  <c r="BR56" i="1"/>
  <c r="DL56" i="1"/>
  <c r="BV56" i="1"/>
  <c r="DP56" i="1"/>
  <c r="HP56" i="1"/>
  <c r="HR56" i="1" s="1"/>
  <c r="HT56" i="1" s="1"/>
  <c r="BZ56" i="1"/>
  <c r="DT56" i="1"/>
  <c r="FX56" i="1"/>
  <c r="DH56" i="1"/>
  <c r="BN56" i="1"/>
  <c r="GB56" i="1"/>
  <c r="CF60" i="1"/>
  <c r="CH60" i="1" s="1"/>
  <c r="EM60" i="1"/>
  <c r="EX60" i="1"/>
  <c r="FP60" i="1" s="1"/>
  <c r="FB60" i="1"/>
  <c r="FT60" i="1" s="1"/>
  <c r="HQ60" i="1"/>
  <c r="HS60" i="1" s="1"/>
  <c r="EB60" i="1"/>
  <c r="R58" i="2" s="1"/>
  <c r="EV60" i="1"/>
  <c r="FN60" i="1" s="1"/>
  <c r="EZ60" i="1"/>
  <c r="FR60" i="1" s="1"/>
  <c r="FA60" i="1"/>
  <c r="FS60" i="1" s="1"/>
  <c r="CG60" i="1"/>
  <c r="CI60" i="1" s="1"/>
  <c r="EU60" i="1"/>
  <c r="FM60" i="1" s="1"/>
  <c r="EW60" i="1"/>
  <c r="FO60" i="1" s="1"/>
  <c r="CK60" i="1"/>
  <c r="G58" i="2" s="1"/>
  <c r="HN60" i="1"/>
  <c r="EY60" i="1"/>
  <c r="FQ60" i="1" s="1"/>
  <c r="CL95" i="1"/>
  <c r="CL109" i="1"/>
  <c r="CN109" i="1" s="1"/>
  <c r="CL111" i="1"/>
  <c r="CN111" i="1" s="1"/>
  <c r="BN15" i="1"/>
  <c r="DQ15" i="1"/>
  <c r="CK23" i="2"/>
  <c r="CL23" i="2" s="1"/>
  <c r="D23" i="2" s="1"/>
  <c r="N23" i="2" s="1"/>
  <c r="Y23" i="2" s="1"/>
  <c r="AI23" i="2" s="1"/>
  <c r="AT23" i="2" s="1"/>
  <c r="BL25" i="1"/>
  <c r="BP25" i="1"/>
  <c r="BT25" i="1"/>
  <c r="BX25" i="1"/>
  <c r="DK25" i="1"/>
  <c r="DO25" i="1"/>
  <c r="DS25" i="1"/>
  <c r="DW25" i="1"/>
  <c r="FW25" i="1"/>
  <c r="GA25" i="1"/>
  <c r="AW26" i="1"/>
  <c r="AX25" i="1"/>
  <c r="BM25" i="1"/>
  <c r="BQ25" i="1"/>
  <c r="BU25" i="1"/>
  <c r="BY25" i="1"/>
  <c r="DH25" i="1"/>
  <c r="DL25" i="1"/>
  <c r="DP25" i="1"/>
  <c r="DT25" i="1"/>
  <c r="FX25" i="1"/>
  <c r="GB25" i="1"/>
  <c r="BO25" i="1"/>
  <c r="BS25" i="1"/>
  <c r="BW25" i="1"/>
  <c r="CA25" i="1"/>
  <c r="DJ25" i="1"/>
  <c r="DN25" i="1"/>
  <c r="DR25" i="1"/>
  <c r="DV25" i="1"/>
  <c r="FZ25" i="1"/>
  <c r="GD25" i="1"/>
  <c r="BR25" i="1"/>
  <c r="DI25" i="1"/>
  <c r="BV25" i="1"/>
  <c r="DM25" i="1"/>
  <c r="FY25" i="1"/>
  <c r="BZ25" i="1"/>
  <c r="DQ25" i="1"/>
  <c r="GC25" i="1"/>
  <c r="DU25" i="1"/>
  <c r="BN25" i="1"/>
  <c r="EV31" i="1"/>
  <c r="FN31" i="1" s="1"/>
  <c r="EZ31" i="1"/>
  <c r="FR31" i="1" s="1"/>
  <c r="EW31" i="1"/>
  <c r="FA31" i="1"/>
  <c r="FS31" i="1" s="1"/>
  <c r="EX31" i="1"/>
  <c r="FP31" i="1" s="1"/>
  <c r="EY31" i="1"/>
  <c r="FQ31" i="1" s="1"/>
  <c r="FB31" i="1"/>
  <c r="FT31" i="1" s="1"/>
  <c r="EU31" i="1"/>
  <c r="FM31" i="1" s="1"/>
  <c r="CK38" i="2"/>
  <c r="CL38" i="2" s="1"/>
  <c r="D38" i="2" s="1"/>
  <c r="N38" i="2" s="1"/>
  <c r="Y38" i="2" s="1"/>
  <c r="AI38" i="2" s="1"/>
  <c r="AT38" i="2" s="1"/>
  <c r="BO39" i="1"/>
  <c r="BS39" i="1"/>
  <c r="BW39" i="1"/>
  <c r="CA39" i="1"/>
  <c r="DI39" i="1"/>
  <c r="DM39" i="1"/>
  <c r="DQ39" i="1"/>
  <c r="DU39" i="1"/>
  <c r="BL39" i="1"/>
  <c r="BP39" i="1"/>
  <c r="BT39" i="1"/>
  <c r="BX39" i="1"/>
  <c r="DJ39" i="1"/>
  <c r="DN39" i="1"/>
  <c r="DR39" i="1"/>
  <c r="DV39" i="1"/>
  <c r="BQ39" i="1"/>
  <c r="BY39" i="1"/>
  <c r="DL39" i="1"/>
  <c r="DT39" i="1"/>
  <c r="FZ39" i="1"/>
  <c r="GD39" i="1"/>
  <c r="BR39" i="1"/>
  <c r="BZ39" i="1"/>
  <c r="DO39" i="1"/>
  <c r="DW39" i="1"/>
  <c r="FW39" i="1"/>
  <c r="GA39" i="1"/>
  <c r="BN39" i="1"/>
  <c r="BV39" i="1"/>
  <c r="DK39" i="1"/>
  <c r="DS39" i="1"/>
  <c r="FY39" i="1"/>
  <c r="GC39" i="1"/>
  <c r="BM39" i="1"/>
  <c r="DP39" i="1"/>
  <c r="GB39" i="1"/>
  <c r="DH39" i="1"/>
  <c r="FX39" i="1"/>
  <c r="BU39" i="1"/>
  <c r="CK42" i="2"/>
  <c r="CL42" i="2"/>
  <c r="D42" i="2" s="1"/>
  <c r="N42" i="2" s="1"/>
  <c r="Y42" i="2" s="1"/>
  <c r="AI42" i="2" s="1"/>
  <c r="AT42" i="2" s="1"/>
  <c r="EB48" i="1"/>
  <c r="R46" i="2" s="1"/>
  <c r="EV48" i="1"/>
  <c r="FN48" i="1" s="1"/>
  <c r="EZ48" i="1"/>
  <c r="FR48" i="1" s="1"/>
  <c r="EW48" i="1"/>
  <c r="FO48" i="1" s="1"/>
  <c r="FA48" i="1"/>
  <c r="FS48" i="1" s="1"/>
  <c r="CG48" i="1"/>
  <c r="CI48" i="1" s="1"/>
  <c r="EU48" i="1"/>
  <c r="FM48" i="1" s="1"/>
  <c r="EM48" i="1"/>
  <c r="EX48" i="1"/>
  <c r="FP48" i="1" s="1"/>
  <c r="CK48" i="1"/>
  <c r="G46" i="2" s="1"/>
  <c r="EY48" i="1"/>
  <c r="FQ48" i="1" s="1"/>
  <c r="HN48" i="1"/>
  <c r="CF48" i="1"/>
  <c r="CH48" i="1" s="1"/>
  <c r="HQ48" i="1"/>
  <c r="HS48" i="1" s="1"/>
  <c r="FB48" i="1"/>
  <c r="FT48" i="1" s="1"/>
  <c r="CK46" i="2"/>
  <c r="CL46" i="2"/>
  <c r="D46" i="2" s="1"/>
  <c r="N46" i="2" s="1"/>
  <c r="Y46" i="2" s="1"/>
  <c r="AI46" i="2" s="1"/>
  <c r="AT46" i="2" s="1"/>
  <c r="BM12" i="1"/>
  <c r="FI15" i="1" s="1"/>
  <c r="FI16" i="1" s="1"/>
  <c r="FI17" i="1" s="1"/>
  <c r="FI18" i="1" s="1"/>
  <c r="FI19" i="1" s="1"/>
  <c r="FI20" i="1" s="1"/>
  <c r="FI21" i="1" s="1"/>
  <c r="FI22" i="1" s="1"/>
  <c r="FI23" i="1" s="1"/>
  <c r="FI24" i="1" s="1"/>
  <c r="FI25" i="1" s="1"/>
  <c r="FI26" i="1" s="1"/>
  <c r="FI27" i="1" s="1"/>
  <c r="FI28" i="1" s="1"/>
  <c r="FI29" i="1" s="1"/>
  <c r="FI30" i="1" s="1"/>
  <c r="FI31" i="1" s="1"/>
  <c r="FI32" i="1" s="1"/>
  <c r="FI33" i="1" s="1"/>
  <c r="FI34" i="1" s="1"/>
  <c r="FI35" i="1" s="1"/>
  <c r="FI36" i="1" s="1"/>
  <c r="FI37" i="1" s="1"/>
  <c r="FI38" i="1" s="1"/>
  <c r="FI39" i="1" s="1"/>
  <c r="FI40" i="1" s="1"/>
  <c r="FI41" i="1" s="1"/>
  <c r="FI42" i="1" s="1"/>
  <c r="FI43" i="1" s="1"/>
  <c r="FI44" i="1" s="1"/>
  <c r="FI45" i="1" s="1"/>
  <c r="FI46" i="1" s="1"/>
  <c r="FI47" i="1" s="1"/>
  <c r="FI48" i="1" s="1"/>
  <c r="FI49" i="1" s="1"/>
  <c r="FI50" i="1" s="1"/>
  <c r="FI51" i="1" s="1"/>
  <c r="FI52" i="1" s="1"/>
  <c r="FI53" i="1" s="1"/>
  <c r="FI54" i="1" s="1"/>
  <c r="FI55" i="1" s="1"/>
  <c r="FI56" i="1" s="1"/>
  <c r="FI57" i="1" s="1"/>
  <c r="FI58" i="1" s="1"/>
  <c r="FI59" i="1" s="1"/>
  <c r="FI60" i="1" s="1"/>
  <c r="FI61" i="1" s="1"/>
  <c r="FI62" i="1" s="1"/>
  <c r="FI63" i="1" s="1"/>
  <c r="FI64" i="1" s="1"/>
  <c r="CZ12" i="1"/>
  <c r="CS72" i="1" s="1"/>
  <c r="CS73" i="1" s="1"/>
  <c r="CS74" i="1" s="1"/>
  <c r="CS75" i="1" s="1"/>
  <c r="CS76" i="1" s="1"/>
  <c r="CS77" i="1" s="1"/>
  <c r="CS78" i="1" s="1"/>
  <c r="CS79" i="1" s="1"/>
  <c r="CS80" i="1" s="1"/>
  <c r="CS81" i="1" s="1"/>
  <c r="CS82" i="1" s="1"/>
  <c r="CS83" i="1" s="1"/>
  <c r="CS84" i="1" s="1"/>
  <c r="CS85" i="1" s="1"/>
  <c r="CS86" i="1" s="1"/>
  <c r="CS87" i="1" s="1"/>
  <c r="CS88" i="1" s="1"/>
  <c r="CS89" i="1" s="1"/>
  <c r="CS90" i="1" s="1"/>
  <c r="CS91" i="1" s="1"/>
  <c r="CS92" i="1" s="1"/>
  <c r="CS93" i="1" s="1"/>
  <c r="CS94" i="1" s="1"/>
  <c r="CS95" i="1" s="1"/>
  <c r="CS96" i="1" s="1"/>
  <c r="CS97" i="1" s="1"/>
  <c r="CS98" i="1" s="1"/>
  <c r="CS99" i="1" s="1"/>
  <c r="CS100" i="1" s="1"/>
  <c r="CS101" i="1" s="1"/>
  <c r="CS102" i="1" s="1"/>
  <c r="CS103" i="1" s="1"/>
  <c r="CS104" i="1" s="1"/>
  <c r="CS105" i="1" s="1"/>
  <c r="CS106" i="1" s="1"/>
  <c r="CS107" i="1" s="1"/>
  <c r="CS108" i="1" s="1"/>
  <c r="CS109" i="1" s="1"/>
  <c r="CS110" i="1" s="1"/>
  <c r="CS111" i="1" s="1"/>
  <c r="CS112" i="1" s="1"/>
  <c r="CS113" i="1" s="1"/>
  <c r="CS114" i="1" s="1"/>
  <c r="CS115" i="1" s="1"/>
  <c r="CS116" i="1" s="1"/>
  <c r="CS117" i="1" s="1"/>
  <c r="CS118" i="1" s="1"/>
  <c r="CS119" i="1" s="1"/>
  <c r="CS120" i="1" s="1"/>
  <c r="CS121" i="1" s="1"/>
  <c r="BR19" i="1"/>
  <c r="DO19" i="1"/>
  <c r="GA19" i="1"/>
  <c r="DH19" i="1"/>
  <c r="FX19" i="1"/>
  <c r="BY19" i="1"/>
  <c r="DU19" i="1"/>
  <c r="BQ19" i="1"/>
  <c r="DN19" i="1"/>
  <c r="GD19" i="1"/>
  <c r="CK15" i="2"/>
  <c r="CL15" i="2" s="1"/>
  <c r="D15" i="2" s="1"/>
  <c r="N15" i="2" s="1"/>
  <c r="Y15" i="2" s="1"/>
  <c r="AI15" i="2" s="1"/>
  <c r="AT15" i="2" s="1"/>
  <c r="CK21" i="2"/>
  <c r="CL21" i="2" s="1"/>
  <c r="D21" i="2" s="1"/>
  <c r="N21" i="2" s="1"/>
  <c r="Y21" i="2" s="1"/>
  <c r="AI21" i="2" s="1"/>
  <c r="AT21" i="2" s="1"/>
  <c r="ET15" i="1"/>
  <c r="EX15" i="1"/>
  <c r="FP15" i="1" s="1"/>
  <c r="FB15" i="1"/>
  <c r="EU15" i="1"/>
  <c r="EY15" i="1"/>
  <c r="FQ15" i="1" s="1"/>
  <c r="CN15" i="1"/>
  <c r="CO15" i="1" s="1"/>
  <c r="CP15" i="1" s="1"/>
  <c r="I13" i="2" s="1"/>
  <c r="EV15" i="1"/>
  <c r="EZ15" i="1"/>
  <c r="FR15" i="1" s="1"/>
  <c r="HV15" i="1"/>
  <c r="FA15" i="1"/>
  <c r="FS15" i="1" s="1"/>
  <c r="EW15" i="1"/>
  <c r="CD65" i="1"/>
  <c r="AV21" i="1"/>
  <c r="CX24" i="1"/>
  <c r="CX25" i="1"/>
  <c r="CY25" i="1" s="1"/>
  <c r="CZ25" i="1" s="1"/>
  <c r="CX26" i="1"/>
  <c r="CY26" i="1" s="1"/>
  <c r="CZ26" i="1" s="1"/>
  <c r="DA125" i="1"/>
  <c r="DB125" i="1" s="1"/>
  <c r="DC125" i="1" s="1"/>
  <c r="CO72" i="1" s="1"/>
  <c r="DA124" i="1"/>
  <c r="DB124" i="1" s="1"/>
  <c r="DC124" i="1" s="1"/>
  <c r="CG72" i="1" s="1"/>
  <c r="AI12" i="1"/>
  <c r="BQ12" i="1"/>
  <c r="FK15" i="1" s="1"/>
  <c r="FK16" i="1" s="1"/>
  <c r="FK17" i="1" s="1"/>
  <c r="FK18" i="1" s="1"/>
  <c r="FK19" i="1" s="1"/>
  <c r="FK20" i="1" s="1"/>
  <c r="FK21" i="1" s="1"/>
  <c r="FK22" i="1" s="1"/>
  <c r="FK23" i="1" s="1"/>
  <c r="FK24" i="1" s="1"/>
  <c r="FK25" i="1" s="1"/>
  <c r="FK26" i="1" s="1"/>
  <c r="FK27" i="1" s="1"/>
  <c r="FK28" i="1" s="1"/>
  <c r="FK29" i="1" s="1"/>
  <c r="FK30" i="1" s="1"/>
  <c r="FK31" i="1" s="1"/>
  <c r="FK32" i="1" s="1"/>
  <c r="FK33" i="1" s="1"/>
  <c r="FK34" i="1" s="1"/>
  <c r="FK35" i="1" s="1"/>
  <c r="FK36" i="1" s="1"/>
  <c r="FK37" i="1" s="1"/>
  <c r="FK38" i="1" s="1"/>
  <c r="FK39" i="1" s="1"/>
  <c r="FK40" i="1" s="1"/>
  <c r="FK41" i="1" s="1"/>
  <c r="FK42" i="1" s="1"/>
  <c r="FK43" i="1" s="1"/>
  <c r="FK44" i="1" s="1"/>
  <c r="FK45" i="1" s="1"/>
  <c r="FK46" i="1" s="1"/>
  <c r="FK47" i="1" s="1"/>
  <c r="FK48" i="1" s="1"/>
  <c r="FK49" i="1" s="1"/>
  <c r="FK50" i="1" s="1"/>
  <c r="FK51" i="1" s="1"/>
  <c r="FK52" i="1" s="1"/>
  <c r="FK53" i="1" s="1"/>
  <c r="FK54" i="1" s="1"/>
  <c r="FK55" i="1" s="1"/>
  <c r="FK56" i="1" s="1"/>
  <c r="FK57" i="1" s="1"/>
  <c r="FK58" i="1" s="1"/>
  <c r="FK59" i="1" s="1"/>
  <c r="FK60" i="1" s="1"/>
  <c r="FK61" i="1" s="1"/>
  <c r="FK62" i="1" s="1"/>
  <c r="FK63" i="1" s="1"/>
  <c r="FK64" i="1" s="1"/>
  <c r="DD12" i="1"/>
  <c r="CW72" i="1" s="1"/>
  <c r="CW73" i="1" s="1"/>
  <c r="CW74" i="1" s="1"/>
  <c r="CW75" i="1" s="1"/>
  <c r="CW76" i="1" s="1"/>
  <c r="CW77" i="1" s="1"/>
  <c r="CW78" i="1" s="1"/>
  <c r="CW79" i="1" s="1"/>
  <c r="CW80" i="1" s="1"/>
  <c r="CW81" i="1" s="1"/>
  <c r="CW82" i="1" s="1"/>
  <c r="CW83" i="1" s="1"/>
  <c r="CW84" i="1" s="1"/>
  <c r="CW85" i="1" s="1"/>
  <c r="CW86" i="1" s="1"/>
  <c r="CW87" i="1" s="1"/>
  <c r="CW88" i="1" s="1"/>
  <c r="CW89" i="1" s="1"/>
  <c r="CW90" i="1" s="1"/>
  <c r="CW91" i="1" s="1"/>
  <c r="CW92" i="1" s="1"/>
  <c r="CW93" i="1" s="1"/>
  <c r="CW94" i="1" s="1"/>
  <c r="CW95" i="1" s="1"/>
  <c r="CW96" i="1" s="1"/>
  <c r="CW97" i="1" s="1"/>
  <c r="CW98" i="1" s="1"/>
  <c r="CW99" i="1" s="1"/>
  <c r="CW100" i="1" s="1"/>
  <c r="CW101" i="1" s="1"/>
  <c r="CW102" i="1" s="1"/>
  <c r="CW103" i="1" s="1"/>
  <c r="CW104" i="1" s="1"/>
  <c r="CW105" i="1" s="1"/>
  <c r="CW106" i="1" s="1"/>
  <c r="CW107" i="1" s="1"/>
  <c r="CW108" i="1" s="1"/>
  <c r="CW109" i="1" s="1"/>
  <c r="CW110" i="1" s="1"/>
  <c r="CW111" i="1" s="1"/>
  <c r="CW112" i="1" s="1"/>
  <c r="CW113" i="1" s="1"/>
  <c r="CW114" i="1" s="1"/>
  <c r="CW115" i="1" s="1"/>
  <c r="CW116" i="1" s="1"/>
  <c r="CW117" i="1" s="1"/>
  <c r="CW118" i="1" s="1"/>
  <c r="CW119" i="1" s="1"/>
  <c r="CW120" i="1" s="1"/>
  <c r="CW121" i="1" s="1"/>
  <c r="BF12" i="1"/>
  <c r="GH15" i="1" s="1"/>
  <c r="GH16" i="1" s="1"/>
  <c r="GH17" i="1" s="1"/>
  <c r="GH18" i="1" s="1"/>
  <c r="GH19" i="1" s="1"/>
  <c r="GH20" i="1" s="1"/>
  <c r="GH21" i="1" s="1"/>
  <c r="GH22" i="1" s="1"/>
  <c r="GH23" i="1" s="1"/>
  <c r="GH24" i="1" s="1"/>
  <c r="GH25" i="1" s="1"/>
  <c r="GH26" i="1" s="1"/>
  <c r="GH27" i="1" s="1"/>
  <c r="GH28" i="1" s="1"/>
  <c r="GH29" i="1" s="1"/>
  <c r="GH30" i="1" s="1"/>
  <c r="GH31" i="1" s="1"/>
  <c r="GH32" i="1" s="1"/>
  <c r="GH33" i="1" s="1"/>
  <c r="GH34" i="1" s="1"/>
  <c r="GH35" i="1" s="1"/>
  <c r="GH36" i="1" s="1"/>
  <c r="GH37" i="1" s="1"/>
  <c r="GH38" i="1" s="1"/>
  <c r="GH39" i="1" s="1"/>
  <c r="GH40" i="1" s="1"/>
  <c r="GH41" i="1" s="1"/>
  <c r="GH42" i="1" s="1"/>
  <c r="GH43" i="1" s="1"/>
  <c r="GH44" i="1" s="1"/>
  <c r="GH45" i="1" s="1"/>
  <c r="GH46" i="1" s="1"/>
  <c r="GH47" i="1" s="1"/>
  <c r="GH48" i="1" s="1"/>
  <c r="GH49" i="1" s="1"/>
  <c r="GH50" i="1" s="1"/>
  <c r="GH51" i="1" s="1"/>
  <c r="GH52" i="1" s="1"/>
  <c r="GH53" i="1" s="1"/>
  <c r="GH54" i="1" s="1"/>
  <c r="GH55" i="1" s="1"/>
  <c r="GH56" i="1" s="1"/>
  <c r="GH57" i="1" s="1"/>
  <c r="GH58" i="1" s="1"/>
  <c r="GH59" i="1" s="1"/>
  <c r="GH60" i="1" s="1"/>
  <c r="GH61" i="1" s="1"/>
  <c r="GH62" i="1" s="1"/>
  <c r="GH63" i="1" s="1"/>
  <c r="GH64" i="1" s="1"/>
  <c r="BN12" i="1"/>
  <c r="GL15" i="1" s="1"/>
  <c r="GL16" i="1" s="1"/>
  <c r="GL17" i="1" s="1"/>
  <c r="GL18" i="1" s="1"/>
  <c r="GL19" i="1" s="1"/>
  <c r="GL20" i="1" s="1"/>
  <c r="GL21" i="1" s="1"/>
  <c r="GL22" i="1" s="1"/>
  <c r="GL23" i="1" s="1"/>
  <c r="GL24" i="1" s="1"/>
  <c r="GL25" i="1" s="1"/>
  <c r="GL26" i="1" s="1"/>
  <c r="GL27" i="1" s="1"/>
  <c r="GL28" i="1" s="1"/>
  <c r="GL29" i="1" s="1"/>
  <c r="GL30" i="1" s="1"/>
  <c r="GL31" i="1" s="1"/>
  <c r="GL32" i="1" s="1"/>
  <c r="GL33" i="1" s="1"/>
  <c r="GL34" i="1" s="1"/>
  <c r="GL35" i="1" s="1"/>
  <c r="GL36" i="1" s="1"/>
  <c r="GL37" i="1" s="1"/>
  <c r="GL38" i="1" s="1"/>
  <c r="GL39" i="1" s="1"/>
  <c r="GL40" i="1" s="1"/>
  <c r="GL41" i="1" s="1"/>
  <c r="GL42" i="1" s="1"/>
  <c r="GL43" i="1" s="1"/>
  <c r="GL44" i="1" s="1"/>
  <c r="GL45" i="1" s="1"/>
  <c r="GL46" i="1" s="1"/>
  <c r="GL47" i="1" s="1"/>
  <c r="GL48" i="1" s="1"/>
  <c r="GL49" i="1" s="1"/>
  <c r="GL50" i="1" s="1"/>
  <c r="GL51" i="1" s="1"/>
  <c r="GL52" i="1" s="1"/>
  <c r="GL53" i="1" s="1"/>
  <c r="GL54" i="1" s="1"/>
  <c r="GL55" i="1" s="1"/>
  <c r="GL56" i="1" s="1"/>
  <c r="GL57" i="1" s="1"/>
  <c r="GL58" i="1" s="1"/>
  <c r="GL59" i="1" s="1"/>
  <c r="GL60" i="1" s="1"/>
  <c r="GL61" i="1" s="1"/>
  <c r="GL62" i="1" s="1"/>
  <c r="GL63" i="1" s="1"/>
  <c r="GL64" i="1" s="1"/>
  <c r="CL12" i="1"/>
  <c r="IE15" i="1" s="1"/>
  <c r="IE16" i="1" s="1"/>
  <c r="IE17" i="1" s="1"/>
  <c r="IE18" i="1" s="1"/>
  <c r="IE19" i="1" s="1"/>
  <c r="IE20" i="1" s="1"/>
  <c r="IE21" i="1" s="1"/>
  <c r="IE22" i="1" s="1"/>
  <c r="IE23" i="1" s="1"/>
  <c r="IE24" i="1" s="1"/>
  <c r="IE25" i="1" s="1"/>
  <c r="IE26" i="1" s="1"/>
  <c r="IE27" i="1" s="1"/>
  <c r="IE28" i="1" s="1"/>
  <c r="IE29" i="1" s="1"/>
  <c r="IE30" i="1" s="1"/>
  <c r="IE31" i="1" s="1"/>
  <c r="IE32" i="1" s="1"/>
  <c r="IE33" i="1" s="1"/>
  <c r="IE34" i="1" s="1"/>
  <c r="IE35" i="1" s="1"/>
  <c r="IE36" i="1" s="1"/>
  <c r="IE37" i="1" s="1"/>
  <c r="IE38" i="1" s="1"/>
  <c r="IE39" i="1" s="1"/>
  <c r="IE40" i="1" s="1"/>
  <c r="IE41" i="1" s="1"/>
  <c r="IE42" i="1" s="1"/>
  <c r="IE43" i="1" s="1"/>
  <c r="IE44" i="1" s="1"/>
  <c r="IE45" i="1" s="1"/>
  <c r="IE46" i="1" s="1"/>
  <c r="IE47" i="1" s="1"/>
  <c r="IE48" i="1" s="1"/>
  <c r="IE49" i="1" s="1"/>
  <c r="IE50" i="1" s="1"/>
  <c r="IE51" i="1" s="1"/>
  <c r="IE52" i="1" s="1"/>
  <c r="IE53" i="1" s="1"/>
  <c r="IE54" i="1" s="1"/>
  <c r="IE55" i="1" s="1"/>
  <c r="IE56" i="1" s="1"/>
  <c r="IE57" i="1" s="1"/>
  <c r="IE58" i="1" s="1"/>
  <c r="IE59" i="1" s="1"/>
  <c r="IE60" i="1" s="1"/>
  <c r="IE61" i="1" s="1"/>
  <c r="IE62" i="1" s="1"/>
  <c r="IE63" i="1" s="1"/>
  <c r="IE64" i="1" s="1"/>
  <c r="AQ18" i="1"/>
  <c r="BE18" i="1" s="1"/>
  <c r="CK18" i="2"/>
  <c r="CL18" i="2" s="1"/>
  <c r="D18" i="2" s="1"/>
  <c r="N18" i="2" s="1"/>
  <c r="Y18" i="2" s="1"/>
  <c r="AI18" i="2" s="1"/>
  <c r="AT18" i="2" s="1"/>
  <c r="AV16" i="1"/>
  <c r="AV20" i="1"/>
  <c r="BL23" i="1"/>
  <c r="BP23" i="1"/>
  <c r="BT23" i="1"/>
  <c r="BX23" i="1"/>
  <c r="DI23" i="1"/>
  <c r="DM23" i="1"/>
  <c r="DQ23" i="1"/>
  <c r="DU23" i="1"/>
  <c r="FY23" i="1"/>
  <c r="GC23" i="1"/>
  <c r="BM23" i="1"/>
  <c r="BR23" i="1"/>
  <c r="BW23" i="1"/>
  <c r="DJ23" i="1"/>
  <c r="DO23" i="1"/>
  <c r="DT23" i="1"/>
  <c r="FW23" i="1"/>
  <c r="GB23" i="1"/>
  <c r="BN23" i="1"/>
  <c r="BS23" i="1"/>
  <c r="BY23" i="1"/>
  <c r="DK23" i="1"/>
  <c r="DP23" i="1"/>
  <c r="DV23" i="1"/>
  <c r="FX23" i="1"/>
  <c r="GD23" i="1"/>
  <c r="AW24" i="1"/>
  <c r="AX23" i="1"/>
  <c r="BQ23" i="1"/>
  <c r="BV23" i="1"/>
  <c r="CA23" i="1"/>
  <c r="DH23" i="1"/>
  <c r="DN23" i="1"/>
  <c r="DS23" i="1"/>
  <c r="GA23" i="1"/>
  <c r="DL23" i="1"/>
  <c r="FZ23" i="1"/>
  <c r="BO23" i="1"/>
  <c r="DR23" i="1"/>
  <c r="BU23" i="1"/>
  <c r="DW23" i="1"/>
  <c r="BZ23" i="1"/>
  <c r="BL26" i="1"/>
  <c r="BP26" i="1"/>
  <c r="BT26" i="1"/>
  <c r="BX26" i="1"/>
  <c r="DK26" i="1"/>
  <c r="AX26" i="1"/>
  <c r="BM26" i="1"/>
  <c r="BQ26" i="1"/>
  <c r="BU26" i="1"/>
  <c r="BY26" i="1"/>
  <c r="DH26" i="1"/>
  <c r="DL26" i="1"/>
  <c r="BO26" i="1"/>
  <c r="BS26" i="1"/>
  <c r="BW26" i="1"/>
  <c r="CA26" i="1"/>
  <c r="DJ26" i="1"/>
  <c r="DN26" i="1"/>
  <c r="DR26" i="1"/>
  <c r="DV26" i="1"/>
  <c r="FZ26" i="1"/>
  <c r="GD26" i="1"/>
  <c r="BV26" i="1"/>
  <c r="DI26" i="1"/>
  <c r="DQ26" i="1"/>
  <c r="DW26" i="1"/>
  <c r="FY26" i="1"/>
  <c r="BZ26" i="1"/>
  <c r="DM26" i="1"/>
  <c r="DS26" i="1"/>
  <c r="GA26" i="1"/>
  <c r="BN26" i="1"/>
  <c r="DO26" i="1"/>
  <c r="DT26" i="1"/>
  <c r="FW26" i="1"/>
  <c r="GB26" i="1"/>
  <c r="BR26" i="1"/>
  <c r="DP26" i="1"/>
  <c r="DU26" i="1"/>
  <c r="FX26" i="1"/>
  <c r="GC26" i="1"/>
  <c r="CB30" i="2"/>
  <c r="CK34" i="2"/>
  <c r="CL34" i="2" s="1"/>
  <c r="D34" i="2" s="1"/>
  <c r="N34" i="2" s="1"/>
  <c r="Y34" i="2" s="1"/>
  <c r="AI34" i="2" s="1"/>
  <c r="AT34" i="2" s="1"/>
  <c r="AV36" i="1"/>
  <c r="EV37" i="1"/>
  <c r="FN37" i="1" s="1"/>
  <c r="EZ37" i="1"/>
  <c r="FR37" i="1" s="1"/>
  <c r="EW37" i="1"/>
  <c r="FA37" i="1"/>
  <c r="FS37" i="1" s="1"/>
  <c r="CG37" i="1"/>
  <c r="CI37" i="1" s="1"/>
  <c r="EU37" i="1"/>
  <c r="FM37" i="1" s="1"/>
  <c r="EX37" i="1"/>
  <c r="FP37" i="1" s="1"/>
  <c r="CF37" i="1"/>
  <c r="CH37" i="1" s="1"/>
  <c r="FB37" i="1"/>
  <c r="FT37" i="1" s="1"/>
  <c r="EY37" i="1"/>
  <c r="FQ37" i="1" s="1"/>
  <c r="CK44" i="2"/>
  <c r="CL44" i="2"/>
  <c r="D44" i="2" s="1"/>
  <c r="N44" i="2" s="1"/>
  <c r="Y44" i="2" s="1"/>
  <c r="AI44" i="2" s="1"/>
  <c r="AT44" i="2" s="1"/>
  <c r="AQ48" i="1"/>
  <c r="BE48" i="1" s="1"/>
  <c r="FU42" i="1"/>
  <c r="AB40" i="2" s="1"/>
  <c r="BO46" i="1"/>
  <c r="BS46" i="1"/>
  <c r="BW46" i="1"/>
  <c r="CA46" i="1"/>
  <c r="DI46" i="1"/>
  <c r="DM46" i="1"/>
  <c r="DQ46" i="1"/>
  <c r="DU46" i="1"/>
  <c r="FY46" i="1"/>
  <c r="GC46" i="1"/>
  <c r="BL46" i="1"/>
  <c r="BP46" i="1"/>
  <c r="BT46" i="1"/>
  <c r="BX46" i="1"/>
  <c r="DJ46" i="1"/>
  <c r="DN46" i="1"/>
  <c r="DR46" i="1"/>
  <c r="DV46" i="1"/>
  <c r="FZ46" i="1"/>
  <c r="GD46" i="1"/>
  <c r="BM46" i="1"/>
  <c r="BU46" i="1"/>
  <c r="DH46" i="1"/>
  <c r="DP46" i="1"/>
  <c r="FW46" i="1"/>
  <c r="BN46" i="1"/>
  <c r="BV46" i="1"/>
  <c r="DK46" i="1"/>
  <c r="DS46" i="1"/>
  <c r="FX46" i="1"/>
  <c r="BQ46" i="1"/>
  <c r="BY46" i="1"/>
  <c r="DL46" i="1"/>
  <c r="DT46" i="1"/>
  <c r="GA46" i="1"/>
  <c r="DW46" i="1"/>
  <c r="GB46" i="1"/>
  <c r="HP46" i="1"/>
  <c r="HR46" i="1" s="1"/>
  <c r="BR46" i="1"/>
  <c r="BZ46" i="1"/>
  <c r="DO46" i="1"/>
  <c r="CK31" i="2"/>
  <c r="CL31" i="2" s="1"/>
  <c r="D31" i="2" s="1"/>
  <c r="N31" i="2" s="1"/>
  <c r="Y31" i="2" s="1"/>
  <c r="AI31" i="2" s="1"/>
  <c r="AT31" i="2" s="1"/>
  <c r="BL45" i="1"/>
  <c r="BP45" i="1"/>
  <c r="BT45" i="1"/>
  <c r="BX45" i="1"/>
  <c r="DJ45" i="1"/>
  <c r="DN45" i="1"/>
  <c r="DR45" i="1"/>
  <c r="DV45" i="1"/>
  <c r="FZ45" i="1"/>
  <c r="GD45" i="1"/>
  <c r="AX45" i="1"/>
  <c r="BM45" i="1"/>
  <c r="BQ45" i="1"/>
  <c r="BU45" i="1"/>
  <c r="BY45" i="1"/>
  <c r="DK45" i="1"/>
  <c r="DO45" i="1"/>
  <c r="DS45" i="1"/>
  <c r="DW45" i="1"/>
  <c r="FW45" i="1"/>
  <c r="GA45" i="1"/>
  <c r="AW46" i="1"/>
  <c r="BO45" i="1"/>
  <c r="BS45" i="1"/>
  <c r="BW45" i="1"/>
  <c r="CA45" i="1"/>
  <c r="DI45" i="1"/>
  <c r="DM45" i="1"/>
  <c r="DQ45" i="1"/>
  <c r="DU45" i="1"/>
  <c r="BV45" i="1"/>
  <c r="DH45" i="1"/>
  <c r="GC45" i="1"/>
  <c r="HP45" i="1"/>
  <c r="HR45" i="1" s="1"/>
  <c r="BZ45" i="1"/>
  <c r="DL45" i="1"/>
  <c r="FX45" i="1"/>
  <c r="BN45" i="1"/>
  <c r="DP45" i="1"/>
  <c r="FY45" i="1"/>
  <c r="DT45" i="1"/>
  <c r="GB45" i="1"/>
  <c r="BR45" i="1"/>
  <c r="EQ48" i="1"/>
  <c r="EB54" i="1"/>
  <c r="R52" i="2" s="1"/>
  <c r="EV54" i="1"/>
  <c r="FN54" i="1" s="1"/>
  <c r="EZ54" i="1"/>
  <c r="FR54" i="1" s="1"/>
  <c r="EW54" i="1"/>
  <c r="FO54" i="1" s="1"/>
  <c r="FA54" i="1"/>
  <c r="FS54" i="1" s="1"/>
  <c r="CF54" i="1"/>
  <c r="CH54" i="1" s="1"/>
  <c r="EM54" i="1"/>
  <c r="EX54" i="1"/>
  <c r="FP54" i="1" s="1"/>
  <c r="FB54" i="1"/>
  <c r="FT54" i="1" s="1"/>
  <c r="HQ54" i="1"/>
  <c r="HS54" i="1" s="1"/>
  <c r="EY54" i="1"/>
  <c r="FQ54" i="1" s="1"/>
  <c r="HN54" i="1"/>
  <c r="CG54" i="1"/>
  <c r="CI54" i="1" s="1"/>
  <c r="CK54" i="1"/>
  <c r="G52" i="2" s="1"/>
  <c r="EU54" i="1"/>
  <c r="FM54" i="1" s="1"/>
  <c r="CK55" i="2"/>
  <c r="CL55" i="2"/>
  <c r="D55" i="2" s="1"/>
  <c r="N55" i="2" s="1"/>
  <c r="Y55" i="2" s="1"/>
  <c r="AI55" i="2" s="1"/>
  <c r="AT55" i="2" s="1"/>
  <c r="CK57" i="2"/>
  <c r="CL57" i="2"/>
  <c r="D57" i="2" s="1"/>
  <c r="N57" i="2" s="1"/>
  <c r="Y57" i="2" s="1"/>
  <c r="AI57" i="2" s="1"/>
  <c r="AT57" i="2" s="1"/>
  <c r="CK59" i="2"/>
  <c r="CL59" i="2"/>
  <c r="D59" i="2" s="1"/>
  <c r="N59" i="2" s="1"/>
  <c r="Y59" i="2" s="1"/>
  <c r="AI59" i="2" s="1"/>
  <c r="AT59" i="2" s="1"/>
  <c r="CK61" i="2"/>
  <c r="CL61" i="2"/>
  <c r="D61" i="2" s="1"/>
  <c r="N61" i="2" s="1"/>
  <c r="Y61" i="2" s="1"/>
  <c r="AI61" i="2" s="1"/>
  <c r="AT61" i="2" s="1"/>
  <c r="BL49" i="1"/>
  <c r="BP49" i="1"/>
  <c r="BT49" i="1"/>
  <c r="BX49" i="1"/>
  <c r="DJ49" i="1"/>
  <c r="DN49" i="1"/>
  <c r="DR49" i="1"/>
  <c r="DV49" i="1"/>
  <c r="FZ49" i="1"/>
  <c r="GD49" i="1"/>
  <c r="AX49" i="1"/>
  <c r="BM49" i="1"/>
  <c r="BQ49" i="1"/>
  <c r="BU49" i="1"/>
  <c r="BY49" i="1"/>
  <c r="DK49" i="1"/>
  <c r="DO49" i="1"/>
  <c r="DS49" i="1"/>
  <c r="DW49" i="1"/>
  <c r="FW49" i="1"/>
  <c r="GA49" i="1"/>
  <c r="AW50" i="1"/>
  <c r="BO49" i="1"/>
  <c r="BW49" i="1"/>
  <c r="DL49" i="1"/>
  <c r="DT49" i="1"/>
  <c r="FX49" i="1"/>
  <c r="BR49" i="1"/>
  <c r="BZ49" i="1"/>
  <c r="DM49" i="1"/>
  <c r="DU49" i="1"/>
  <c r="FY49" i="1"/>
  <c r="BS49" i="1"/>
  <c r="CA49" i="1"/>
  <c r="DH49" i="1"/>
  <c r="DP49" i="1"/>
  <c r="GB49" i="1"/>
  <c r="HP49" i="1"/>
  <c r="HR49" i="1" s="1"/>
  <c r="HT49" i="1" s="1"/>
  <c r="BV49" i="1"/>
  <c r="DQ49" i="1"/>
  <c r="GC49" i="1"/>
  <c r="DI49" i="1"/>
  <c r="BN49" i="1"/>
  <c r="CK53" i="2"/>
  <c r="CL53" i="2"/>
  <c r="D53" i="2" s="1"/>
  <c r="N53" i="2" s="1"/>
  <c r="Y53" i="2" s="1"/>
  <c r="AI53" i="2" s="1"/>
  <c r="AT53" i="2" s="1"/>
  <c r="EB58" i="1"/>
  <c r="R56" i="2" s="1"/>
  <c r="EV58" i="1"/>
  <c r="FN58" i="1" s="1"/>
  <c r="EZ58" i="1"/>
  <c r="FR58" i="1" s="1"/>
  <c r="CF58" i="1"/>
  <c r="CH58" i="1" s="1"/>
  <c r="EM58" i="1"/>
  <c r="EX58" i="1"/>
  <c r="FP58" i="1" s="1"/>
  <c r="FB58" i="1"/>
  <c r="FT58" i="1" s="1"/>
  <c r="HQ58" i="1"/>
  <c r="HS58" i="1" s="1"/>
  <c r="FA58" i="1"/>
  <c r="FS58" i="1" s="1"/>
  <c r="CG58" i="1"/>
  <c r="CI58" i="1" s="1"/>
  <c r="EU58" i="1"/>
  <c r="FM58" i="1" s="1"/>
  <c r="EW58" i="1"/>
  <c r="FO58" i="1" s="1"/>
  <c r="CK58" i="1"/>
  <c r="G56" i="2" s="1"/>
  <c r="HN58" i="1"/>
  <c r="EY58" i="1"/>
  <c r="FQ58" i="1" s="1"/>
  <c r="DI72" i="1"/>
  <c r="DM72" i="1"/>
  <c r="DJ72" i="1"/>
  <c r="DN72" i="1"/>
  <c r="DK72" i="1"/>
  <c r="DO72" i="1"/>
  <c r="DL72" i="1"/>
  <c r="DP72" i="1"/>
  <c r="DC100" i="1" l="1"/>
  <c r="DD100" i="1"/>
  <c r="DA100" i="1"/>
  <c r="CZ100" i="1"/>
  <c r="DG100" i="1"/>
  <c r="CL108" i="1"/>
  <c r="CN108" i="1" s="1"/>
  <c r="DF108" i="1" s="1"/>
  <c r="CL116" i="1"/>
  <c r="CN116" i="1" s="1"/>
  <c r="DC116" i="1" s="1"/>
  <c r="CL97" i="1"/>
  <c r="CN97" i="1" s="1"/>
  <c r="DB97" i="1" s="1"/>
  <c r="CJ47" i="1"/>
  <c r="CL47" i="1" s="1"/>
  <c r="H45" i="2" s="1"/>
  <c r="CL99" i="1"/>
  <c r="CN99" i="1" s="1"/>
  <c r="CZ99" i="1" s="1"/>
  <c r="CJ50" i="1"/>
  <c r="CL50" i="1" s="1"/>
  <c r="H48" i="2" s="1"/>
  <c r="CJ53" i="1"/>
  <c r="CL53" i="1" s="1"/>
  <c r="H51" i="2" s="1"/>
  <c r="DJ22" i="1"/>
  <c r="GD22" i="1"/>
  <c r="HT45" i="1"/>
  <c r="IN45" i="1" s="1"/>
  <c r="FX15" i="1"/>
  <c r="FZ15" i="1"/>
  <c r="BU15" i="1"/>
  <c r="FW61" i="1"/>
  <c r="BX61" i="1"/>
  <c r="GC42" i="1"/>
  <c r="BY42" i="1"/>
  <c r="FY57" i="1"/>
  <c r="FW57" i="1"/>
  <c r="GC57" i="1"/>
  <c r="FZ57" i="1"/>
  <c r="DJ57" i="1"/>
  <c r="BL57" i="1"/>
  <c r="BW57" i="1"/>
  <c r="GB57" i="1"/>
  <c r="DL57" i="1"/>
  <c r="BR57" i="1"/>
  <c r="DI22" i="1"/>
  <c r="BW22" i="1"/>
  <c r="DK22" i="1"/>
  <c r="BP15" i="1"/>
  <c r="DH15" i="1"/>
  <c r="AX56" i="1"/>
  <c r="DR30" i="1"/>
  <c r="BQ61" i="1"/>
  <c r="HP61" i="1"/>
  <c r="HR61" i="1" s="1"/>
  <c r="HT61" i="1" s="1"/>
  <c r="IK61" i="1" s="1"/>
  <c r="DM42" i="1"/>
  <c r="GD42" i="1"/>
  <c r="GA57" i="1"/>
  <c r="DW57" i="1"/>
  <c r="DU57" i="1"/>
  <c r="DS57" i="1"/>
  <c r="DV57" i="1"/>
  <c r="BX57" i="1"/>
  <c r="DM57" i="1"/>
  <c r="BS57" i="1"/>
  <c r="FX57" i="1"/>
  <c r="DH57" i="1"/>
  <c r="BN57" i="1"/>
  <c r="AW15" i="1"/>
  <c r="BW15" i="1"/>
  <c r="DS15" i="1"/>
  <c r="AW62" i="1"/>
  <c r="DW61" i="1"/>
  <c r="DV61" i="1"/>
  <c r="BV61" i="1"/>
  <c r="DT42" i="1"/>
  <c r="DW42" i="1"/>
  <c r="BP42" i="1"/>
  <c r="BY57" i="1"/>
  <c r="BU57" i="1"/>
  <c r="BQ57" i="1"/>
  <c r="GD57" i="1"/>
  <c r="DN57" i="1"/>
  <c r="BP57" i="1"/>
  <c r="CA57" i="1"/>
  <c r="HP57" i="1"/>
  <c r="HR57" i="1" s="1"/>
  <c r="HT57" i="1" s="1"/>
  <c r="IK57" i="1" s="1"/>
  <c r="DP57" i="1"/>
  <c r="FZ22" i="1"/>
  <c r="AW23" i="1"/>
  <c r="AW20" i="1"/>
  <c r="DV19" i="1"/>
  <c r="DP19" i="1"/>
  <c r="DW19" i="1"/>
  <c r="CA19" i="1"/>
  <c r="BS19" i="1"/>
  <c r="DE96" i="1"/>
  <c r="GD30" i="1"/>
  <c r="BX30" i="1"/>
  <c r="DO30" i="1"/>
  <c r="DQ63" i="1"/>
  <c r="FY63" i="1"/>
  <c r="BS63" i="1"/>
  <c r="BY63" i="1"/>
  <c r="DK63" i="1"/>
  <c r="GB63" i="1"/>
  <c r="DL63" i="1"/>
  <c r="BR63" i="1"/>
  <c r="DV63" i="1"/>
  <c r="BX63" i="1"/>
  <c r="BM61" i="1"/>
  <c r="BU61" i="1"/>
  <c r="CA61" i="1"/>
  <c r="DM61" i="1"/>
  <c r="DS61" i="1"/>
  <c r="GD61" i="1"/>
  <c r="DN61" i="1"/>
  <c r="BP61" i="1"/>
  <c r="FX61" i="1"/>
  <c r="DH61" i="1"/>
  <c r="BN61" i="1"/>
  <c r="DW40" i="1"/>
  <c r="DR40" i="1"/>
  <c r="BO40" i="1"/>
  <c r="BZ19" i="1"/>
  <c r="GC19" i="1"/>
  <c r="DM19" i="1"/>
  <c r="BP19" i="1"/>
  <c r="BT19" i="1"/>
  <c r="DR19" i="1"/>
  <c r="BV19" i="1"/>
  <c r="FY19" i="1"/>
  <c r="DI19" i="1"/>
  <c r="GB19" i="1"/>
  <c r="DL19" i="1"/>
  <c r="BN19" i="1"/>
  <c r="DS19" i="1"/>
  <c r="BW19" i="1"/>
  <c r="BO19" i="1"/>
  <c r="DB96" i="1"/>
  <c r="AW64" i="1"/>
  <c r="DV30" i="1"/>
  <c r="GB30" i="1"/>
  <c r="BR30" i="1"/>
  <c r="DI63" i="1"/>
  <c r="DW63" i="1"/>
  <c r="FW63" i="1"/>
  <c r="BQ63" i="1"/>
  <c r="BW63" i="1"/>
  <c r="FX63" i="1"/>
  <c r="DH63" i="1"/>
  <c r="BN63" i="1"/>
  <c r="DR63" i="1"/>
  <c r="BT63" i="1"/>
  <c r="DQ61" i="1"/>
  <c r="FY61" i="1"/>
  <c r="BS61" i="1"/>
  <c r="BY61" i="1"/>
  <c r="DK61" i="1"/>
  <c r="FZ61" i="1"/>
  <c r="DJ61" i="1"/>
  <c r="BL61" i="1"/>
  <c r="DT61" i="1"/>
  <c r="BZ61" i="1"/>
  <c r="FX40" i="1"/>
  <c r="BT40" i="1"/>
  <c r="FZ19" i="1"/>
  <c r="DJ19" i="1"/>
  <c r="BL19" i="1"/>
  <c r="DQ19" i="1"/>
  <c r="BU19" i="1"/>
  <c r="DT19" i="1"/>
  <c r="BX19" i="1"/>
  <c r="FW19" i="1"/>
  <c r="DK19" i="1"/>
  <c r="AX39" i="1"/>
  <c r="DU30" i="1"/>
  <c r="BS30" i="1"/>
  <c r="BM63" i="1"/>
  <c r="BU63" i="1"/>
  <c r="CA63" i="1"/>
  <c r="DM63" i="1"/>
  <c r="DS63" i="1"/>
  <c r="HP63" i="1"/>
  <c r="HR63" i="1" s="1"/>
  <c r="HT63" i="1" s="1"/>
  <c r="IK63" i="1" s="1"/>
  <c r="DP63" i="1"/>
  <c r="BV63" i="1"/>
  <c r="FZ63" i="1"/>
  <c r="DJ63" i="1"/>
  <c r="GA61" i="1"/>
  <c r="DO61" i="1"/>
  <c r="DU61" i="1"/>
  <c r="GC61" i="1"/>
  <c r="BO61" i="1"/>
  <c r="DR61" i="1"/>
  <c r="BT61" i="1"/>
  <c r="GB61" i="1"/>
  <c r="DL61" i="1"/>
  <c r="BY40" i="1"/>
  <c r="BN40" i="1"/>
  <c r="DI40" i="1"/>
  <c r="HD45" i="1"/>
  <c r="CL49" i="2"/>
  <c r="D49" i="2" s="1"/>
  <c r="N49" i="2" s="1"/>
  <c r="Y49" i="2" s="1"/>
  <c r="AI49" i="2" s="1"/>
  <c r="AT49" i="2" s="1"/>
  <c r="DY44" i="1"/>
  <c r="DZ44" i="1"/>
  <c r="AV51" i="1"/>
  <c r="CJ46" i="1"/>
  <c r="CL46" i="1" s="1"/>
  <c r="H44" i="2" s="1"/>
  <c r="AW31" i="1"/>
  <c r="CJ45" i="1"/>
  <c r="CL45" i="1" s="1"/>
  <c r="H43" i="2" s="1"/>
  <c r="CJ40" i="1"/>
  <c r="CL40" i="1" s="1"/>
  <c r="H38" i="2" s="1"/>
  <c r="DY59" i="1"/>
  <c r="DZ54" i="1"/>
  <c r="AX52" i="1"/>
  <c r="AX63" i="1"/>
  <c r="CJ38" i="1"/>
  <c r="EA17" i="1"/>
  <c r="Q15" i="2" s="1"/>
  <c r="HA61" i="1"/>
  <c r="HE45" i="1"/>
  <c r="GZ45" i="1"/>
  <c r="DC96" i="1"/>
  <c r="DA96" i="1"/>
  <c r="CZ96" i="1"/>
  <c r="HD61" i="1"/>
  <c r="GY45" i="1"/>
  <c r="HB45" i="1"/>
  <c r="GX45" i="1"/>
  <c r="DD96" i="1"/>
  <c r="DG96" i="1"/>
  <c r="HC45" i="1"/>
  <c r="CJ37" i="1"/>
  <c r="CJ43" i="1"/>
  <c r="CL43" i="1" s="1"/>
  <c r="H41" i="2" s="1"/>
  <c r="CL104" i="1"/>
  <c r="CN104" i="1" s="1"/>
  <c r="DD104" i="1" s="1"/>
  <c r="FU40" i="1"/>
  <c r="AB38" i="2" s="1"/>
  <c r="CJ36" i="1"/>
  <c r="BP31" i="1"/>
  <c r="DJ31" i="1"/>
  <c r="GB31" i="1"/>
  <c r="DL31" i="1"/>
  <c r="BM31" i="1"/>
  <c r="HT46" i="1"/>
  <c r="IL46" i="1" s="1"/>
  <c r="DN31" i="1"/>
  <c r="DY31" i="1" s="1"/>
  <c r="DU31" i="1"/>
  <c r="FZ31" i="1"/>
  <c r="BL31" i="1"/>
  <c r="CA31" i="1"/>
  <c r="DT31" i="1"/>
  <c r="BZ31" i="1"/>
  <c r="AW32" i="1"/>
  <c r="DS31" i="1"/>
  <c r="BU31" i="1"/>
  <c r="FW31" i="1"/>
  <c r="BX31" i="1"/>
  <c r="BW31" i="1"/>
  <c r="DQ31" i="1"/>
  <c r="BR31" i="1"/>
  <c r="DK31" i="1"/>
  <c r="GD31" i="1"/>
  <c r="GC31" i="1"/>
  <c r="BO31" i="1"/>
  <c r="BT31" i="1"/>
  <c r="DI31" i="1"/>
  <c r="FX31" i="1"/>
  <c r="DH31" i="1"/>
  <c r="BN31" i="1"/>
  <c r="DW31" i="1"/>
  <c r="BY31" i="1"/>
  <c r="AW27" i="1"/>
  <c r="DL27" i="1"/>
  <c r="GB27" i="1"/>
  <c r="GA27" i="1"/>
  <c r="DO27" i="1"/>
  <c r="BR27" i="1"/>
  <c r="DV27" i="1"/>
  <c r="BY27" i="1"/>
  <c r="AX27" i="1"/>
  <c r="AY27" i="1" s="1"/>
  <c r="DQ27" i="1"/>
  <c r="BT27" i="1"/>
  <c r="FX27" i="1"/>
  <c r="BS27" i="1"/>
  <c r="DT27" i="1"/>
  <c r="FW27" i="1"/>
  <c r="DK27" i="1"/>
  <c r="BN27" i="1"/>
  <c r="DR27" i="1"/>
  <c r="BU27" i="1"/>
  <c r="GC27" i="1"/>
  <c r="DM27" i="1"/>
  <c r="BX22" i="1"/>
  <c r="BY22" i="1"/>
  <c r="BQ22" i="1"/>
  <c r="CA22" i="1"/>
  <c r="BZ22" i="1"/>
  <c r="GB22" i="1"/>
  <c r="FX22" i="1"/>
  <c r="DR22" i="1"/>
  <c r="FY22" i="1"/>
  <c r="FW22" i="1"/>
  <c r="GZ61" i="1"/>
  <c r="HE61" i="1"/>
  <c r="BU30" i="1"/>
  <c r="BQ30" i="1"/>
  <c r="AX30" i="1"/>
  <c r="AZ30" i="1" s="1"/>
  <c r="GC30" i="1"/>
  <c r="DM30" i="1"/>
  <c r="BP30" i="1"/>
  <c r="DT30" i="1"/>
  <c r="CA30" i="1"/>
  <c r="DW30" i="1"/>
  <c r="FW30" i="1"/>
  <c r="GA30" i="1"/>
  <c r="FZ30" i="1"/>
  <c r="FY30" i="1"/>
  <c r="DI30" i="1"/>
  <c r="BL30" i="1"/>
  <c r="DP30" i="1"/>
  <c r="BW30" i="1"/>
  <c r="DS30" i="1"/>
  <c r="BV30" i="1"/>
  <c r="DN30" i="1"/>
  <c r="DJ30" i="1"/>
  <c r="BM30" i="1"/>
  <c r="BY30" i="1"/>
  <c r="DQ30" i="1"/>
  <c r="BT30" i="1"/>
  <c r="FX30" i="1"/>
  <c r="DH30" i="1"/>
  <c r="BO30" i="1"/>
  <c r="DK30" i="1"/>
  <c r="BN30" i="1"/>
  <c r="HT50" i="1"/>
  <c r="IJ50" i="1" s="1"/>
  <c r="GY61" i="1"/>
  <c r="GX61" i="1"/>
  <c r="DN22" i="1"/>
  <c r="BS22" i="1"/>
  <c r="DP22" i="1"/>
  <c r="BO22" i="1"/>
  <c r="DH22" i="1"/>
  <c r="AX22" i="1"/>
  <c r="DQ22" i="1"/>
  <c r="BP22" i="1"/>
  <c r="DS22" i="1"/>
  <c r="BN22" i="1"/>
  <c r="BM22" i="1"/>
  <c r="DT22" i="1"/>
  <c r="DU22" i="1"/>
  <c r="BT22" i="1"/>
  <c r="DM22" i="1"/>
  <c r="BL22" i="1"/>
  <c r="DV22" i="1"/>
  <c r="BU22" i="1"/>
  <c r="DW22" i="1"/>
  <c r="BV22" i="1"/>
  <c r="FU47" i="1"/>
  <c r="AB45" i="2" s="1"/>
  <c r="CJ39" i="1"/>
  <c r="CL39" i="1" s="1"/>
  <c r="H37" i="2" s="1"/>
  <c r="HE59" i="1"/>
  <c r="FU50" i="1"/>
  <c r="AB48" i="2" s="1"/>
  <c r="CL103" i="1"/>
  <c r="CN103" i="1" s="1"/>
  <c r="DF103" i="1" s="1"/>
  <c r="FU53" i="1"/>
  <c r="AB51" i="2" s="1"/>
  <c r="HC61" i="1"/>
  <c r="FU43" i="1"/>
  <c r="AB41" i="2" s="1"/>
  <c r="HE47" i="1"/>
  <c r="HD47" i="1"/>
  <c r="HD59" i="1"/>
  <c r="HE55" i="1"/>
  <c r="GX16" i="1"/>
  <c r="GA22" i="1"/>
  <c r="DO22" i="1"/>
  <c r="HD16" i="1"/>
  <c r="HA16" i="1"/>
  <c r="HB16" i="1"/>
  <c r="GY16" i="1"/>
  <c r="HC16" i="1"/>
  <c r="DG101" i="1"/>
  <c r="GX49" i="1"/>
  <c r="GZ16" i="1"/>
  <c r="DD101" i="1"/>
  <c r="GZ44" i="1"/>
  <c r="HE49" i="1"/>
  <c r="HC49" i="1"/>
  <c r="HD43" i="1"/>
  <c r="GY49" i="1"/>
  <c r="GZ49" i="1"/>
  <c r="HB49" i="1"/>
  <c r="HD49" i="1"/>
  <c r="AX34" i="1"/>
  <c r="AZ33" i="1" s="1"/>
  <c r="HA60" i="1"/>
  <c r="DE120" i="1"/>
  <c r="DC120" i="1"/>
  <c r="DC118" i="1"/>
  <c r="HB60" i="1"/>
  <c r="GY56" i="1"/>
  <c r="HC56" i="1"/>
  <c r="HE56" i="1"/>
  <c r="HB56" i="1"/>
  <c r="HD56" i="1"/>
  <c r="HA56" i="1"/>
  <c r="GX56" i="1"/>
  <c r="GX17" i="1"/>
  <c r="GY60" i="1"/>
  <c r="GX60" i="1"/>
  <c r="HE60" i="1"/>
  <c r="HD60" i="1"/>
  <c r="HC60" i="1"/>
  <c r="BL15" i="1"/>
  <c r="BX15" i="1"/>
  <c r="DN15" i="1"/>
  <c r="DU15" i="1"/>
  <c r="CA15" i="1"/>
  <c r="GD15" i="1"/>
  <c r="DL15" i="1"/>
  <c r="BR15" i="1"/>
  <c r="DW15" i="1"/>
  <c r="BY15" i="1"/>
  <c r="HE17" i="1"/>
  <c r="GY17" i="1"/>
  <c r="GB15" i="1"/>
  <c r="DR15" i="1"/>
  <c r="GA15" i="1"/>
  <c r="DM15" i="1"/>
  <c r="BS15" i="1"/>
  <c r="DT15" i="1"/>
  <c r="BZ15" i="1"/>
  <c r="GC15" i="1"/>
  <c r="DO15" i="1"/>
  <c r="BQ15" i="1"/>
  <c r="DA116" i="1"/>
  <c r="GX52" i="1"/>
  <c r="GZ17" i="1"/>
  <c r="HB17" i="1"/>
  <c r="DJ15" i="1"/>
  <c r="DV15" i="1"/>
  <c r="BT15" i="1"/>
  <c r="FW15" i="1"/>
  <c r="DI15" i="1"/>
  <c r="BO15" i="1"/>
  <c r="DP15" i="1"/>
  <c r="BV15" i="1"/>
  <c r="FY15" i="1"/>
  <c r="DK15" i="1"/>
  <c r="DE116" i="1"/>
  <c r="HA17" i="1"/>
  <c r="HD17" i="1"/>
  <c r="HA42" i="1"/>
  <c r="GZ52" i="1"/>
  <c r="GZ42" i="1"/>
  <c r="HE64" i="1"/>
  <c r="HD42" i="1"/>
  <c r="HE42" i="1"/>
  <c r="DB114" i="1"/>
  <c r="HB52" i="1"/>
  <c r="HD52" i="1"/>
  <c r="HC46" i="1"/>
  <c r="GY42" i="1"/>
  <c r="HB42" i="1"/>
  <c r="GX41" i="1"/>
  <c r="HC52" i="1"/>
  <c r="HE52" i="1"/>
  <c r="HE46" i="1"/>
  <c r="HC42" i="1"/>
  <c r="GY41" i="1"/>
  <c r="GY52" i="1"/>
  <c r="DE114" i="1"/>
  <c r="HC43" i="1"/>
  <c r="GZ53" i="1"/>
  <c r="DE115" i="1"/>
  <c r="BE65" i="1"/>
  <c r="DB115" i="1"/>
  <c r="GX53" i="1"/>
  <c r="GY63" i="1"/>
  <c r="DA120" i="1"/>
  <c r="DB120" i="1"/>
  <c r="HB41" i="1"/>
  <c r="HC41" i="1"/>
  <c r="HA59" i="1"/>
  <c r="HB63" i="1"/>
  <c r="HD63" i="1"/>
  <c r="DD120" i="1"/>
  <c r="DG120" i="1"/>
  <c r="HC64" i="1"/>
  <c r="HA41" i="1"/>
  <c r="HD41" i="1"/>
  <c r="GX59" i="1"/>
  <c r="GZ63" i="1"/>
  <c r="HC63" i="1"/>
  <c r="HA63" i="1"/>
  <c r="CZ120" i="1"/>
  <c r="HT52" i="1"/>
  <c r="II52" i="1" s="1"/>
  <c r="DF107" i="1"/>
  <c r="HE41" i="1"/>
  <c r="HC59" i="1"/>
  <c r="HE63" i="1"/>
  <c r="FU45" i="1"/>
  <c r="AB43" i="2" s="1"/>
  <c r="FU39" i="1"/>
  <c r="AB37" i="2" s="1"/>
  <c r="GX64" i="1"/>
  <c r="GZ64" i="1"/>
  <c r="CZ114" i="1"/>
  <c r="DF114" i="1"/>
  <c r="DA115" i="1"/>
  <c r="DF115" i="1"/>
  <c r="HB43" i="1"/>
  <c r="HA43" i="1"/>
  <c r="HB53" i="1"/>
  <c r="HD53" i="1"/>
  <c r="HA64" i="1"/>
  <c r="GY64" i="1"/>
  <c r="DA114" i="1"/>
  <c r="DG114" i="1"/>
  <c r="DD115" i="1"/>
  <c r="DG115" i="1"/>
  <c r="GY43" i="1"/>
  <c r="GZ43" i="1"/>
  <c r="HE53" i="1"/>
  <c r="HC53" i="1"/>
  <c r="HC58" i="1"/>
  <c r="HB64" i="1"/>
  <c r="DD114" i="1"/>
  <c r="CZ115" i="1"/>
  <c r="GX43" i="1"/>
  <c r="GY54" i="1"/>
  <c r="HA53" i="1"/>
  <c r="GX58" i="1"/>
  <c r="HD57" i="1"/>
  <c r="HB59" i="1"/>
  <c r="GY59" i="1"/>
  <c r="DF116" i="1"/>
  <c r="DE101" i="1"/>
  <c r="CZ101" i="1"/>
  <c r="DC117" i="1"/>
  <c r="DB116" i="1"/>
  <c r="DA101" i="1"/>
  <c r="DF101" i="1"/>
  <c r="DC101" i="1"/>
  <c r="CZ98" i="1"/>
  <c r="DF98" i="1"/>
  <c r="DG98" i="1"/>
  <c r="DG110" i="1"/>
  <c r="DE110" i="1"/>
  <c r="CZ110" i="1"/>
  <c r="DD110" i="1"/>
  <c r="DA110" i="1"/>
  <c r="DF110" i="1"/>
  <c r="CZ117" i="1"/>
  <c r="CZ118" i="1"/>
  <c r="DC110" i="1"/>
  <c r="CJ63" i="1"/>
  <c r="CL63" i="1" s="1"/>
  <c r="H61" i="2" s="1"/>
  <c r="CJ52" i="1"/>
  <c r="CL52" i="1" s="1"/>
  <c r="H50" i="2" s="1"/>
  <c r="CJ48" i="1"/>
  <c r="CL48" i="1" s="1"/>
  <c r="H46" i="2" s="1"/>
  <c r="FU55" i="1"/>
  <c r="AB53" i="2" s="1"/>
  <c r="DE98" i="1"/>
  <c r="DB98" i="1"/>
  <c r="HB46" i="1"/>
  <c r="HA46" i="1"/>
  <c r="DA118" i="1"/>
  <c r="DF118" i="1"/>
  <c r="HC44" i="1"/>
  <c r="GY62" i="1"/>
  <c r="GY57" i="1"/>
  <c r="DC98" i="1"/>
  <c r="DD98" i="1"/>
  <c r="GY46" i="1"/>
  <c r="HD46" i="1"/>
  <c r="DE118" i="1"/>
  <c r="DB118" i="1"/>
  <c r="GZ62" i="1"/>
  <c r="FU59" i="1"/>
  <c r="AB57" i="2" s="1"/>
  <c r="HA57" i="1"/>
  <c r="DA98" i="1"/>
  <c r="GX46" i="1"/>
  <c r="DD118" i="1"/>
  <c r="HA54" i="1"/>
  <c r="GY51" i="1"/>
  <c r="HD44" i="1"/>
  <c r="GY44" i="1"/>
  <c r="HE62" i="1"/>
  <c r="HB62" i="1"/>
  <c r="HD54" i="1"/>
  <c r="HB54" i="1"/>
  <c r="HB51" i="1"/>
  <c r="HE51" i="1"/>
  <c r="HB57" i="1"/>
  <c r="HE44" i="1"/>
  <c r="HB44" i="1"/>
  <c r="HC62" i="1"/>
  <c r="GX62" i="1"/>
  <c r="GZ54" i="1"/>
  <c r="GX54" i="1"/>
  <c r="HC51" i="1"/>
  <c r="FU63" i="1"/>
  <c r="AB61" i="2" s="1"/>
  <c r="GZ57" i="1"/>
  <c r="DA107" i="1"/>
  <c r="HA44" i="1"/>
  <c r="HA62" i="1"/>
  <c r="HE54" i="1"/>
  <c r="DE107" i="1"/>
  <c r="CZ107" i="1"/>
  <c r="DC107" i="1"/>
  <c r="DB107" i="1"/>
  <c r="HC55" i="1"/>
  <c r="GZ50" i="1"/>
  <c r="GZ55" i="1"/>
  <c r="HD50" i="1"/>
  <c r="HE50" i="1"/>
  <c r="DG107" i="1"/>
  <c r="GX50" i="1"/>
  <c r="GX55" i="1"/>
  <c r="FU57" i="1"/>
  <c r="AB55" i="2" s="1"/>
  <c r="GY50" i="1"/>
  <c r="HC50" i="1"/>
  <c r="HA50" i="1"/>
  <c r="HE57" i="1"/>
  <c r="GX57" i="1"/>
  <c r="GX47" i="1"/>
  <c r="GY47" i="1"/>
  <c r="HD51" i="1"/>
  <c r="GX51" i="1"/>
  <c r="GZ51" i="1"/>
  <c r="HB47" i="1"/>
  <c r="GZ47" i="1"/>
  <c r="FU51" i="1"/>
  <c r="AB49" i="2" s="1"/>
  <c r="FU52" i="1"/>
  <c r="AB50" i="2" s="1"/>
  <c r="DD116" i="1"/>
  <c r="DG116" i="1"/>
  <c r="DF97" i="1"/>
  <c r="CZ116" i="1"/>
  <c r="HA47" i="1"/>
  <c r="HD55" i="1"/>
  <c r="GY55" i="1"/>
  <c r="HA55" i="1"/>
  <c r="FU61" i="1"/>
  <c r="AB59" i="2" s="1"/>
  <c r="FU46" i="1"/>
  <c r="AB44" i="2" s="1"/>
  <c r="HT44" i="1"/>
  <c r="IJ44" i="1" s="1"/>
  <c r="DY39" i="1"/>
  <c r="AW40" i="1"/>
  <c r="DA117" i="1"/>
  <c r="DF117" i="1"/>
  <c r="CJ60" i="1"/>
  <c r="CL60" i="1" s="1"/>
  <c r="H58" i="2" s="1"/>
  <c r="DY52" i="1"/>
  <c r="DH42" i="1"/>
  <c r="DL42" i="1"/>
  <c r="BZ42" i="1"/>
  <c r="FY42" i="1"/>
  <c r="DI42" i="1"/>
  <c r="BO42" i="1"/>
  <c r="DS42" i="1"/>
  <c r="BU42" i="1"/>
  <c r="FZ42" i="1"/>
  <c r="DJ42" i="1"/>
  <c r="BL42" i="1"/>
  <c r="DO40" i="1"/>
  <c r="DK40" i="1"/>
  <c r="BM40" i="1"/>
  <c r="DT40" i="1"/>
  <c r="BZ40" i="1"/>
  <c r="GD40" i="1"/>
  <c r="DN40" i="1"/>
  <c r="BP40" i="1"/>
  <c r="DU40" i="1"/>
  <c r="CA40" i="1"/>
  <c r="AV29" i="1"/>
  <c r="AX28" i="1" s="1"/>
  <c r="HA58" i="1"/>
  <c r="HD58" i="1"/>
  <c r="CJ51" i="1"/>
  <c r="CL51" i="1" s="1"/>
  <c r="H49" i="2" s="1"/>
  <c r="HT59" i="1"/>
  <c r="IK59" i="1" s="1"/>
  <c r="FX42" i="1"/>
  <c r="BR42" i="1"/>
  <c r="DP42" i="1"/>
  <c r="DU42" i="1"/>
  <c r="CA42" i="1"/>
  <c r="GA42" i="1"/>
  <c r="DO42" i="1"/>
  <c r="BQ42" i="1"/>
  <c r="DV42" i="1"/>
  <c r="BX42" i="1"/>
  <c r="FW40" i="1"/>
  <c r="BQ40" i="1"/>
  <c r="DP40" i="1"/>
  <c r="BV40" i="1"/>
  <c r="FZ40" i="1"/>
  <c r="DJ40" i="1"/>
  <c r="BL40" i="1"/>
  <c r="DQ40" i="1"/>
  <c r="BW40" i="1"/>
  <c r="GY58" i="1"/>
  <c r="GZ58" i="1"/>
  <c r="DE117" i="1"/>
  <c r="DB117" i="1"/>
  <c r="DZ45" i="1"/>
  <c r="AV18" i="1"/>
  <c r="BX18" i="1" s="1"/>
  <c r="DZ25" i="1"/>
  <c r="DD117" i="1"/>
  <c r="CJ62" i="1"/>
  <c r="CL62" i="1" s="1"/>
  <c r="H60" i="2" s="1"/>
  <c r="AX61" i="1"/>
  <c r="BN42" i="1"/>
  <c r="BV42" i="1"/>
  <c r="DQ42" i="1"/>
  <c r="BW42" i="1"/>
  <c r="FW42" i="1"/>
  <c r="DK42" i="1"/>
  <c r="BM42" i="1"/>
  <c r="DR42" i="1"/>
  <c r="DS40" i="1"/>
  <c r="GA40" i="1"/>
  <c r="GB40" i="1"/>
  <c r="DL40" i="1"/>
  <c r="BR40" i="1"/>
  <c r="DV40" i="1"/>
  <c r="BX40" i="1"/>
  <c r="GC40" i="1"/>
  <c r="DM40" i="1"/>
  <c r="CJ44" i="1"/>
  <c r="CL44" i="1" s="1"/>
  <c r="H42" i="2" s="1"/>
  <c r="CJ64" i="1"/>
  <c r="CL64" i="1" s="1"/>
  <c r="HT55" i="1"/>
  <c r="IM55" i="1" s="1"/>
  <c r="HE58" i="1"/>
  <c r="GX24" i="1"/>
  <c r="HA24" i="1"/>
  <c r="HB24" i="1"/>
  <c r="HE24" i="1"/>
  <c r="HD24" i="1"/>
  <c r="HC24" i="1"/>
  <c r="GY24" i="1"/>
  <c r="GZ24" i="1"/>
  <c r="FU64" i="1"/>
  <c r="CG74" i="1"/>
  <c r="CG77" i="1"/>
  <c r="CG73" i="1"/>
  <c r="CG75" i="1"/>
  <c r="CG79" i="1"/>
  <c r="CG80" i="1"/>
  <c r="CG81" i="1"/>
  <c r="CG82" i="1"/>
  <c r="CG83" i="1"/>
  <c r="CG84" i="1"/>
  <c r="CG85" i="1"/>
  <c r="CG86" i="1"/>
  <c r="CG87" i="1"/>
  <c r="CG88" i="1"/>
  <c r="CG89" i="1"/>
  <c r="CG90" i="1"/>
  <c r="CG91" i="1"/>
  <c r="CG92" i="1"/>
  <c r="CG93" i="1"/>
  <c r="CG94" i="1"/>
  <c r="CG95" i="1"/>
  <c r="CG97" i="1"/>
  <c r="CG99" i="1"/>
  <c r="CG101" i="1"/>
  <c r="CG102" i="1"/>
  <c r="CG103" i="1"/>
  <c r="CG104" i="1"/>
  <c r="CG105" i="1"/>
  <c r="CG106" i="1"/>
  <c r="CG107" i="1"/>
  <c r="CG108" i="1"/>
  <c r="CG109" i="1"/>
  <c r="CG110" i="1"/>
  <c r="CG111" i="1"/>
  <c r="CG112" i="1"/>
  <c r="CG114" i="1"/>
  <c r="CG121" i="1"/>
  <c r="CG76" i="1"/>
  <c r="CG120" i="1"/>
  <c r="CG78" i="1"/>
  <c r="CG96" i="1"/>
  <c r="CG98" i="1"/>
  <c r="CG100" i="1"/>
  <c r="CG113" i="1"/>
  <c r="CG115" i="1"/>
  <c r="CG116" i="1"/>
  <c r="CG117" i="1"/>
  <c r="CG118" i="1"/>
  <c r="CG119" i="1"/>
  <c r="CI72" i="1"/>
  <c r="CK72" i="1" s="1"/>
  <c r="CH72" i="1"/>
  <c r="CJ72" i="1" s="1"/>
  <c r="DB113" i="1"/>
  <c r="DF113" i="1"/>
  <c r="DC113" i="1"/>
  <c r="DG113" i="1"/>
  <c r="DA113" i="1"/>
  <c r="CZ113" i="1"/>
  <c r="DD113" i="1"/>
  <c r="DE113" i="1"/>
  <c r="DZ34" i="1"/>
  <c r="DZ52" i="1"/>
  <c r="BN41" i="1"/>
  <c r="BR41" i="1"/>
  <c r="BV41" i="1"/>
  <c r="BZ41" i="1"/>
  <c r="DH41" i="1"/>
  <c r="DL41" i="1"/>
  <c r="DP41" i="1"/>
  <c r="DT41" i="1"/>
  <c r="FX41" i="1"/>
  <c r="GB41" i="1"/>
  <c r="AW42" i="1"/>
  <c r="BO41" i="1"/>
  <c r="BS41" i="1"/>
  <c r="BW41" i="1"/>
  <c r="CA41" i="1"/>
  <c r="DI41" i="1"/>
  <c r="DM41" i="1"/>
  <c r="DQ41" i="1"/>
  <c r="DU41" i="1"/>
  <c r="FY41" i="1"/>
  <c r="GC41" i="1"/>
  <c r="AX41" i="1"/>
  <c r="BM41" i="1"/>
  <c r="BQ41" i="1"/>
  <c r="BU41" i="1"/>
  <c r="BY41" i="1"/>
  <c r="DK41" i="1"/>
  <c r="DO41" i="1"/>
  <c r="DS41" i="1"/>
  <c r="DW41" i="1"/>
  <c r="FW41" i="1"/>
  <c r="GA41" i="1"/>
  <c r="BL41" i="1"/>
  <c r="DJ41" i="1"/>
  <c r="BP41" i="1"/>
  <c r="DN41" i="1"/>
  <c r="BX41" i="1"/>
  <c r="DV41" i="1"/>
  <c r="GD41" i="1"/>
  <c r="FZ41" i="1"/>
  <c r="DR41" i="1"/>
  <c r="BT41" i="1"/>
  <c r="DY57" i="1"/>
  <c r="FU58" i="1"/>
  <c r="AB56" i="2" s="1"/>
  <c r="CJ58" i="1"/>
  <c r="CL58" i="1" s="1"/>
  <c r="H56" i="2" s="1"/>
  <c r="DY49" i="1"/>
  <c r="CJ54" i="1"/>
  <c r="CL54" i="1" s="1"/>
  <c r="H52" i="2" s="1"/>
  <c r="IJ45" i="1"/>
  <c r="IK45" i="1"/>
  <c r="DY46" i="1"/>
  <c r="AV48" i="1"/>
  <c r="AX47" i="1" s="1"/>
  <c r="DZ26" i="1"/>
  <c r="BL20" i="1"/>
  <c r="BP20" i="1"/>
  <c r="BT20" i="1"/>
  <c r="BX20" i="1"/>
  <c r="DK20" i="1"/>
  <c r="DO20" i="1"/>
  <c r="DS20" i="1"/>
  <c r="DW20" i="1"/>
  <c r="FW20" i="1"/>
  <c r="GA20" i="1"/>
  <c r="AX20" i="1"/>
  <c r="BM20" i="1"/>
  <c r="BQ20" i="1"/>
  <c r="BU20" i="1"/>
  <c r="BY20" i="1"/>
  <c r="DH20" i="1"/>
  <c r="DL20" i="1"/>
  <c r="DP20" i="1"/>
  <c r="DT20" i="1"/>
  <c r="FX20" i="1"/>
  <c r="GB20" i="1"/>
  <c r="BN20" i="1"/>
  <c r="BR20" i="1"/>
  <c r="BV20" i="1"/>
  <c r="BZ20" i="1"/>
  <c r="DI20" i="1"/>
  <c r="DM20" i="1"/>
  <c r="DQ20" i="1"/>
  <c r="DU20" i="1"/>
  <c r="FY20" i="1"/>
  <c r="GC20" i="1"/>
  <c r="BO20" i="1"/>
  <c r="BS20" i="1"/>
  <c r="BW20" i="1"/>
  <c r="CA20" i="1"/>
  <c r="DJ20" i="1"/>
  <c r="DN20" i="1"/>
  <c r="DR20" i="1"/>
  <c r="DV20" i="1"/>
  <c r="FZ20" i="1"/>
  <c r="GD20" i="1"/>
  <c r="AW21" i="1"/>
  <c r="M65" i="2"/>
  <c r="CO74" i="1"/>
  <c r="CP74" i="1" s="1"/>
  <c r="CQ74" i="1" s="1"/>
  <c r="CO77" i="1"/>
  <c r="CP77" i="1" s="1"/>
  <c r="CQ77" i="1" s="1"/>
  <c r="CO73" i="1"/>
  <c r="CP73" i="1" s="1"/>
  <c r="CQ73" i="1" s="1"/>
  <c r="CO75" i="1"/>
  <c r="CP75" i="1" s="1"/>
  <c r="CQ75" i="1" s="1"/>
  <c r="CO79" i="1"/>
  <c r="CP79" i="1" s="1"/>
  <c r="CO80" i="1"/>
  <c r="CP80" i="1" s="1"/>
  <c r="CQ80" i="1" s="1"/>
  <c r="CO81" i="1"/>
  <c r="CP81" i="1" s="1"/>
  <c r="CQ81" i="1" s="1"/>
  <c r="CO82" i="1"/>
  <c r="CP82" i="1" s="1"/>
  <c r="CQ82" i="1" s="1"/>
  <c r="CO83" i="1"/>
  <c r="CP83" i="1" s="1"/>
  <c r="CO84" i="1"/>
  <c r="CP84" i="1" s="1"/>
  <c r="CO85" i="1"/>
  <c r="CP85" i="1" s="1"/>
  <c r="CO86" i="1"/>
  <c r="CP86" i="1" s="1"/>
  <c r="CO87" i="1"/>
  <c r="CP87" i="1" s="1"/>
  <c r="CO88" i="1"/>
  <c r="CP88" i="1" s="1"/>
  <c r="CQ88" i="1" s="1"/>
  <c r="CO89" i="1"/>
  <c r="CP89" i="1" s="1"/>
  <c r="CO90" i="1"/>
  <c r="CP90" i="1" s="1"/>
  <c r="CO91" i="1"/>
  <c r="CP91" i="1" s="1"/>
  <c r="CO92" i="1"/>
  <c r="CP92" i="1" s="1"/>
  <c r="CQ92" i="1" s="1"/>
  <c r="CO93" i="1"/>
  <c r="CP93" i="1" s="1"/>
  <c r="CO94" i="1"/>
  <c r="CP94" i="1" s="1"/>
  <c r="CQ94" i="1" s="1"/>
  <c r="CO95" i="1"/>
  <c r="CP95" i="1" s="1"/>
  <c r="CO97" i="1"/>
  <c r="CP97" i="1" s="1"/>
  <c r="CQ97" i="1" s="1"/>
  <c r="CO99" i="1"/>
  <c r="CP99" i="1" s="1"/>
  <c r="CQ99" i="1" s="1"/>
  <c r="CO101" i="1"/>
  <c r="CP101" i="1" s="1"/>
  <c r="CQ101" i="1" s="1"/>
  <c r="CO102" i="1"/>
  <c r="CP102" i="1" s="1"/>
  <c r="CQ102" i="1" s="1"/>
  <c r="CO103" i="1"/>
  <c r="CP103" i="1" s="1"/>
  <c r="CQ103" i="1" s="1"/>
  <c r="CO104" i="1"/>
  <c r="CP104" i="1" s="1"/>
  <c r="CQ104" i="1" s="1"/>
  <c r="CO105" i="1"/>
  <c r="CP105" i="1" s="1"/>
  <c r="CQ105" i="1" s="1"/>
  <c r="CO106" i="1"/>
  <c r="CP106" i="1" s="1"/>
  <c r="CQ106" i="1" s="1"/>
  <c r="CO107" i="1"/>
  <c r="CP107" i="1" s="1"/>
  <c r="CQ107" i="1" s="1"/>
  <c r="CO108" i="1"/>
  <c r="CP108" i="1" s="1"/>
  <c r="CQ108" i="1" s="1"/>
  <c r="CO109" i="1"/>
  <c r="CP109" i="1" s="1"/>
  <c r="CQ109" i="1" s="1"/>
  <c r="CO110" i="1"/>
  <c r="CP110" i="1" s="1"/>
  <c r="CQ110" i="1" s="1"/>
  <c r="CO111" i="1"/>
  <c r="CP111" i="1" s="1"/>
  <c r="CQ111" i="1" s="1"/>
  <c r="CO112" i="1"/>
  <c r="CP112" i="1" s="1"/>
  <c r="CQ112" i="1" s="1"/>
  <c r="CO76" i="1"/>
  <c r="CP76" i="1" s="1"/>
  <c r="CO113" i="1"/>
  <c r="CP113" i="1" s="1"/>
  <c r="CQ113" i="1" s="1"/>
  <c r="CO119" i="1"/>
  <c r="CP119" i="1" s="1"/>
  <c r="CQ119" i="1" s="1"/>
  <c r="CO121" i="1"/>
  <c r="CP121" i="1" s="1"/>
  <c r="CQ121" i="1" s="1"/>
  <c r="CO78" i="1"/>
  <c r="CP78" i="1" s="1"/>
  <c r="CO96" i="1"/>
  <c r="CP96" i="1" s="1"/>
  <c r="CO98" i="1"/>
  <c r="CP98" i="1" s="1"/>
  <c r="CQ98" i="1" s="1"/>
  <c r="CO100" i="1"/>
  <c r="CP100" i="1" s="1"/>
  <c r="CQ100" i="1" s="1"/>
  <c r="CO114" i="1"/>
  <c r="CP114" i="1" s="1"/>
  <c r="CQ114" i="1" s="1"/>
  <c r="CO115" i="1"/>
  <c r="CP115" i="1" s="1"/>
  <c r="CQ115" i="1" s="1"/>
  <c r="CO116" i="1"/>
  <c r="CP116" i="1" s="1"/>
  <c r="CQ116" i="1" s="1"/>
  <c r="CO117" i="1"/>
  <c r="CP117" i="1" s="1"/>
  <c r="CQ117" i="1" s="1"/>
  <c r="CO118" i="1"/>
  <c r="CP118" i="1" s="1"/>
  <c r="CQ118" i="1" s="1"/>
  <c r="CO120" i="1"/>
  <c r="CP120" i="1" s="1"/>
  <c r="CQ120" i="1" s="1"/>
  <c r="DZ19" i="1"/>
  <c r="FU48" i="1"/>
  <c r="AB46" i="2" s="1"/>
  <c r="CZ111" i="1"/>
  <c r="DD111" i="1"/>
  <c r="DB111" i="1"/>
  <c r="DF111" i="1"/>
  <c r="DE111" i="1"/>
  <c r="DG111" i="1"/>
  <c r="DC111" i="1"/>
  <c r="DA111" i="1"/>
  <c r="FU60" i="1"/>
  <c r="AB58" i="2" s="1"/>
  <c r="BM37" i="1"/>
  <c r="BQ37" i="1"/>
  <c r="BU37" i="1"/>
  <c r="BY37" i="1"/>
  <c r="DK37" i="1"/>
  <c r="DO37" i="1"/>
  <c r="DS37" i="1"/>
  <c r="DW37" i="1"/>
  <c r="FW37" i="1"/>
  <c r="GA37" i="1"/>
  <c r="BN37" i="1"/>
  <c r="BR37" i="1"/>
  <c r="BV37" i="1"/>
  <c r="BZ37" i="1"/>
  <c r="DH37" i="1"/>
  <c r="DL37" i="1"/>
  <c r="DP37" i="1"/>
  <c r="DT37" i="1"/>
  <c r="FX37" i="1"/>
  <c r="GB37" i="1"/>
  <c r="BP37" i="1"/>
  <c r="BX37" i="1"/>
  <c r="DN37" i="1"/>
  <c r="DV37" i="1"/>
  <c r="GD37" i="1"/>
  <c r="BS37" i="1"/>
  <c r="CA37" i="1"/>
  <c r="DI37" i="1"/>
  <c r="DQ37" i="1"/>
  <c r="FY37" i="1"/>
  <c r="BO37" i="1"/>
  <c r="BW37" i="1"/>
  <c r="DM37" i="1"/>
  <c r="DU37" i="1"/>
  <c r="GC37" i="1"/>
  <c r="FZ37" i="1"/>
  <c r="BT37" i="1"/>
  <c r="DR37" i="1"/>
  <c r="DJ37" i="1"/>
  <c r="BL37" i="1"/>
  <c r="AX58" i="1"/>
  <c r="BM58" i="1"/>
  <c r="BQ58" i="1"/>
  <c r="BU58" i="1"/>
  <c r="BY58" i="1"/>
  <c r="DK58" i="1"/>
  <c r="DO58" i="1"/>
  <c r="DS58" i="1"/>
  <c r="DW58" i="1"/>
  <c r="FW58" i="1"/>
  <c r="GA58" i="1"/>
  <c r="AW59" i="1"/>
  <c r="BO58" i="1"/>
  <c r="BS58" i="1"/>
  <c r="BW58" i="1"/>
  <c r="CA58" i="1"/>
  <c r="DI58" i="1"/>
  <c r="DM58" i="1"/>
  <c r="DQ58" i="1"/>
  <c r="DU58" i="1"/>
  <c r="FY58" i="1"/>
  <c r="GC58" i="1"/>
  <c r="BN58" i="1"/>
  <c r="BV58" i="1"/>
  <c r="DL58" i="1"/>
  <c r="DT58" i="1"/>
  <c r="GB58" i="1"/>
  <c r="HP58" i="1"/>
  <c r="HR58" i="1" s="1"/>
  <c r="HT58" i="1" s="1"/>
  <c r="BP58" i="1"/>
  <c r="BX58" i="1"/>
  <c r="DN58" i="1"/>
  <c r="DV58" i="1"/>
  <c r="GD58" i="1"/>
  <c r="BR58" i="1"/>
  <c r="BZ58" i="1"/>
  <c r="DH58" i="1"/>
  <c r="DP58" i="1"/>
  <c r="FX58" i="1"/>
  <c r="BT58" i="1"/>
  <c r="DR58" i="1"/>
  <c r="FZ58" i="1"/>
  <c r="BL58" i="1"/>
  <c r="DJ58" i="1"/>
  <c r="BO43" i="1"/>
  <c r="BS43" i="1"/>
  <c r="BW43" i="1"/>
  <c r="CA43" i="1"/>
  <c r="DI43" i="1"/>
  <c r="DM43" i="1"/>
  <c r="DQ43" i="1"/>
  <c r="DU43" i="1"/>
  <c r="FY43" i="1"/>
  <c r="GC43" i="1"/>
  <c r="BL43" i="1"/>
  <c r="BP43" i="1"/>
  <c r="BT43" i="1"/>
  <c r="BX43" i="1"/>
  <c r="DJ43" i="1"/>
  <c r="DN43" i="1"/>
  <c r="DR43" i="1"/>
  <c r="DV43" i="1"/>
  <c r="FZ43" i="1"/>
  <c r="GD43" i="1"/>
  <c r="BN43" i="1"/>
  <c r="BR43" i="1"/>
  <c r="BV43" i="1"/>
  <c r="BZ43" i="1"/>
  <c r="DH43" i="1"/>
  <c r="DL43" i="1"/>
  <c r="DP43" i="1"/>
  <c r="DT43" i="1"/>
  <c r="FX43" i="1"/>
  <c r="GB43" i="1"/>
  <c r="HP43" i="1"/>
  <c r="HR43" i="1" s="1"/>
  <c r="HT43" i="1" s="1"/>
  <c r="AX43" i="1"/>
  <c r="BM43" i="1"/>
  <c r="DW43" i="1"/>
  <c r="GA43" i="1"/>
  <c r="BQ43" i="1"/>
  <c r="DK43" i="1"/>
  <c r="BY43" i="1"/>
  <c r="DS43" i="1"/>
  <c r="FW43" i="1"/>
  <c r="BU43" i="1"/>
  <c r="DO43" i="1"/>
  <c r="AW44" i="1"/>
  <c r="DY33" i="1"/>
  <c r="DY63" i="1"/>
  <c r="HT54" i="1"/>
  <c r="AX42" i="1"/>
  <c r="AW41" i="1"/>
  <c r="AX40" i="1"/>
  <c r="AZ39" i="1" s="1"/>
  <c r="AV38" i="1"/>
  <c r="AX37" i="1" s="1"/>
  <c r="DY28" i="1"/>
  <c r="BO24" i="1"/>
  <c r="BS24" i="1"/>
  <c r="BW24" i="1"/>
  <c r="CA24" i="1"/>
  <c r="DK24" i="1"/>
  <c r="DO24" i="1"/>
  <c r="DS24" i="1"/>
  <c r="DW24" i="1"/>
  <c r="FW24" i="1"/>
  <c r="GA24" i="1"/>
  <c r="AW25" i="1"/>
  <c r="BL24" i="1"/>
  <c r="BP24" i="1"/>
  <c r="BT24" i="1"/>
  <c r="BX24" i="1"/>
  <c r="DH24" i="1"/>
  <c r="DL24" i="1"/>
  <c r="DP24" i="1"/>
  <c r="DT24" i="1"/>
  <c r="FX24" i="1"/>
  <c r="GB24" i="1"/>
  <c r="BN24" i="1"/>
  <c r="BR24" i="1"/>
  <c r="BV24" i="1"/>
  <c r="BZ24" i="1"/>
  <c r="DJ24" i="1"/>
  <c r="DN24" i="1"/>
  <c r="DR24" i="1"/>
  <c r="DV24" i="1"/>
  <c r="FZ24" i="1"/>
  <c r="GD24" i="1"/>
  <c r="AX24" i="1"/>
  <c r="AY24" i="1" s="1"/>
  <c r="BM24" i="1"/>
  <c r="DU24" i="1"/>
  <c r="BQ24" i="1"/>
  <c r="DI24" i="1"/>
  <c r="BU24" i="1"/>
  <c r="DM24" i="1"/>
  <c r="FY24" i="1"/>
  <c r="BY24" i="1"/>
  <c r="DQ24" i="1"/>
  <c r="GC24" i="1"/>
  <c r="GZ15" i="1"/>
  <c r="HD15" i="1"/>
  <c r="HA15" i="1"/>
  <c r="HE15" i="1"/>
  <c r="GX15" i="1"/>
  <c r="HB15" i="1"/>
  <c r="GY15" i="1"/>
  <c r="HC15" i="1"/>
  <c r="DB112" i="1"/>
  <c r="DF112" i="1"/>
  <c r="DC112" i="1"/>
  <c r="DG112" i="1"/>
  <c r="DA112" i="1"/>
  <c r="DE112" i="1"/>
  <c r="CZ112" i="1"/>
  <c r="DD112" i="1"/>
  <c r="DD108" i="1"/>
  <c r="DB108" i="1"/>
  <c r="DG108" i="1"/>
  <c r="DA108" i="1"/>
  <c r="DZ50" i="1"/>
  <c r="AW58" i="1"/>
  <c r="AX57" i="1"/>
  <c r="DZ57" i="1"/>
  <c r="BO60" i="1"/>
  <c r="BS60" i="1"/>
  <c r="BW60" i="1"/>
  <c r="CA60" i="1"/>
  <c r="DI60" i="1"/>
  <c r="DM60" i="1"/>
  <c r="DQ60" i="1"/>
  <c r="DU60" i="1"/>
  <c r="FY60" i="1"/>
  <c r="GC60" i="1"/>
  <c r="AX60" i="1"/>
  <c r="BM60" i="1"/>
  <c r="BQ60" i="1"/>
  <c r="BU60" i="1"/>
  <c r="BY60" i="1"/>
  <c r="DK60" i="1"/>
  <c r="DO60" i="1"/>
  <c r="DS60" i="1"/>
  <c r="DW60" i="1"/>
  <c r="FW60" i="1"/>
  <c r="GA60" i="1"/>
  <c r="AW61" i="1"/>
  <c r="BN60" i="1"/>
  <c r="BV60" i="1"/>
  <c r="DL60" i="1"/>
  <c r="DT60" i="1"/>
  <c r="GB60" i="1"/>
  <c r="HP60" i="1"/>
  <c r="HR60" i="1" s="1"/>
  <c r="HT60" i="1" s="1"/>
  <c r="BP60" i="1"/>
  <c r="BX60" i="1"/>
  <c r="DN60" i="1"/>
  <c r="DV60" i="1"/>
  <c r="GD60" i="1"/>
  <c r="BR60" i="1"/>
  <c r="BZ60" i="1"/>
  <c r="DH60" i="1"/>
  <c r="DP60" i="1"/>
  <c r="FX60" i="1"/>
  <c r="BT60" i="1"/>
  <c r="DR60" i="1"/>
  <c r="FZ60" i="1"/>
  <c r="BL60" i="1"/>
  <c r="DJ60" i="1"/>
  <c r="AW60" i="1"/>
  <c r="BN47" i="1"/>
  <c r="BR47" i="1"/>
  <c r="BV47" i="1"/>
  <c r="BZ47" i="1"/>
  <c r="DH47" i="1"/>
  <c r="DL47" i="1"/>
  <c r="DP47" i="1"/>
  <c r="DT47" i="1"/>
  <c r="FX47" i="1"/>
  <c r="GB47" i="1"/>
  <c r="HP47" i="1"/>
  <c r="HR47" i="1" s="1"/>
  <c r="HT47" i="1" s="1"/>
  <c r="BO47" i="1"/>
  <c r="BS47" i="1"/>
  <c r="BW47" i="1"/>
  <c r="CA47" i="1"/>
  <c r="DI47" i="1"/>
  <c r="DM47" i="1"/>
  <c r="DQ47" i="1"/>
  <c r="DU47" i="1"/>
  <c r="FY47" i="1"/>
  <c r="GC47" i="1"/>
  <c r="BQ47" i="1"/>
  <c r="BY47" i="1"/>
  <c r="DO47" i="1"/>
  <c r="DW47" i="1"/>
  <c r="FW47" i="1"/>
  <c r="BL47" i="1"/>
  <c r="BT47" i="1"/>
  <c r="DJ47" i="1"/>
  <c r="DR47" i="1"/>
  <c r="FZ47" i="1"/>
  <c r="BM47" i="1"/>
  <c r="BU47" i="1"/>
  <c r="DK47" i="1"/>
  <c r="DS47" i="1"/>
  <c r="GA47" i="1"/>
  <c r="DV47" i="1"/>
  <c r="BP47" i="1"/>
  <c r="DN47" i="1"/>
  <c r="BX47" i="1"/>
  <c r="GD47" i="1"/>
  <c r="BL29" i="1"/>
  <c r="BP29" i="1"/>
  <c r="DI29" i="1"/>
  <c r="DM29" i="1"/>
  <c r="FY29" i="1"/>
  <c r="GC29" i="1"/>
  <c r="BQ29" i="1"/>
  <c r="BU29" i="1"/>
  <c r="DN29" i="1"/>
  <c r="DR29" i="1"/>
  <c r="GD29" i="1"/>
  <c r="BN29" i="1"/>
  <c r="BZ29" i="1"/>
  <c r="DK29" i="1"/>
  <c r="DW29" i="1"/>
  <c r="FW29" i="1"/>
  <c r="CA29" i="1"/>
  <c r="DT29" i="1"/>
  <c r="DH29" i="1"/>
  <c r="BS29" i="1"/>
  <c r="BW29" i="1"/>
  <c r="FX29" i="1"/>
  <c r="DQ72" i="1"/>
  <c r="AX13" i="2" s="1"/>
  <c r="DZ49" i="1"/>
  <c r="DY26" i="1"/>
  <c r="DZ23" i="1"/>
  <c r="AX16" i="1"/>
  <c r="BN16" i="1"/>
  <c r="BR16" i="1"/>
  <c r="BV16" i="1"/>
  <c r="BZ16" i="1"/>
  <c r="BO16" i="1"/>
  <c r="BS16" i="1"/>
  <c r="BW16" i="1"/>
  <c r="CA16" i="1"/>
  <c r="DI16" i="1"/>
  <c r="DM16" i="1"/>
  <c r="DQ16" i="1"/>
  <c r="DU16" i="1"/>
  <c r="FX16" i="1"/>
  <c r="GB16" i="1"/>
  <c r="AW17" i="1"/>
  <c r="BL16" i="1"/>
  <c r="BP16" i="1"/>
  <c r="BT16" i="1"/>
  <c r="BX16" i="1"/>
  <c r="DJ16" i="1"/>
  <c r="DN16" i="1"/>
  <c r="DR16" i="1"/>
  <c r="DV16" i="1"/>
  <c r="FY16" i="1"/>
  <c r="GC16" i="1"/>
  <c r="BQ16" i="1"/>
  <c r="DK16" i="1"/>
  <c r="DS16" i="1"/>
  <c r="FW16" i="1"/>
  <c r="BU16" i="1"/>
  <c r="DL16" i="1"/>
  <c r="DT16" i="1"/>
  <c r="FZ16" i="1"/>
  <c r="BY16" i="1"/>
  <c r="DO16" i="1"/>
  <c r="DW16" i="1"/>
  <c r="GA16" i="1"/>
  <c r="BM16" i="1"/>
  <c r="DH16" i="1"/>
  <c r="DP16" i="1"/>
  <c r="GD16" i="1"/>
  <c r="DV18" i="1"/>
  <c r="BN21" i="1"/>
  <c r="BR21" i="1"/>
  <c r="BV21" i="1"/>
  <c r="BZ21" i="1"/>
  <c r="DJ21" i="1"/>
  <c r="DN21" i="1"/>
  <c r="DR21" i="1"/>
  <c r="DV21" i="1"/>
  <c r="FZ21" i="1"/>
  <c r="GD21" i="1"/>
  <c r="BO21" i="1"/>
  <c r="BS21" i="1"/>
  <c r="BW21" i="1"/>
  <c r="CA21" i="1"/>
  <c r="DK21" i="1"/>
  <c r="DO21" i="1"/>
  <c r="DS21" i="1"/>
  <c r="DW21" i="1"/>
  <c r="FW21" i="1"/>
  <c r="GA21" i="1"/>
  <c r="BM21" i="1"/>
  <c r="BU21" i="1"/>
  <c r="DI21" i="1"/>
  <c r="DQ21" i="1"/>
  <c r="FY21" i="1"/>
  <c r="AW22" i="1"/>
  <c r="AX21" i="1"/>
  <c r="BP21" i="1"/>
  <c r="BX21" i="1"/>
  <c r="DL21" i="1"/>
  <c r="DT21" i="1"/>
  <c r="GB21" i="1"/>
  <c r="BL21" i="1"/>
  <c r="BT21" i="1"/>
  <c r="DH21" i="1"/>
  <c r="DP21" i="1"/>
  <c r="FX21" i="1"/>
  <c r="BQ21" i="1"/>
  <c r="GC21" i="1"/>
  <c r="BY21" i="1"/>
  <c r="DM21" i="1"/>
  <c r="DU21" i="1"/>
  <c r="IS15" i="1"/>
  <c r="IW15" i="1"/>
  <c r="IP15" i="1"/>
  <c r="IT15" i="1"/>
  <c r="IQ15" i="1"/>
  <c r="IU15" i="1"/>
  <c r="IV15" i="1"/>
  <c r="HW15" i="1"/>
  <c r="IR15" i="1"/>
  <c r="DY25" i="1"/>
  <c r="EA25" i="1" s="1"/>
  <c r="Q23" i="2" s="1"/>
  <c r="AX15" i="1"/>
  <c r="DB119" i="1"/>
  <c r="DF119" i="1"/>
  <c r="DC119" i="1"/>
  <c r="DG119" i="1"/>
  <c r="DA119" i="1"/>
  <c r="CZ119" i="1"/>
  <c r="DD119" i="1"/>
  <c r="DE119" i="1"/>
  <c r="CZ109" i="1"/>
  <c r="DD109" i="1"/>
  <c r="DB109" i="1"/>
  <c r="DF109" i="1"/>
  <c r="DE109" i="1"/>
  <c r="DG109" i="1"/>
  <c r="DC109" i="1"/>
  <c r="DA109" i="1"/>
  <c r="BO64" i="1"/>
  <c r="BS64" i="1"/>
  <c r="BW64" i="1"/>
  <c r="CA64" i="1"/>
  <c r="DI64" i="1"/>
  <c r="DM64" i="1"/>
  <c r="DQ64" i="1"/>
  <c r="DU64" i="1"/>
  <c r="AX64" i="1"/>
  <c r="AZ64" i="1" s="1"/>
  <c r="BM64" i="1"/>
  <c r="BQ64" i="1"/>
  <c r="BU64" i="1"/>
  <c r="BY64" i="1"/>
  <c r="DK64" i="1"/>
  <c r="DO64" i="1"/>
  <c r="DS64" i="1"/>
  <c r="DW64" i="1"/>
  <c r="BN64" i="1"/>
  <c r="BV64" i="1"/>
  <c r="DL64" i="1"/>
  <c r="DT64" i="1"/>
  <c r="FX64" i="1"/>
  <c r="GB64" i="1"/>
  <c r="HP64" i="1"/>
  <c r="HR64" i="1" s="1"/>
  <c r="HT64" i="1" s="1"/>
  <c r="BP64" i="1"/>
  <c r="BX64" i="1"/>
  <c r="DN64" i="1"/>
  <c r="DV64" i="1"/>
  <c r="FY64" i="1"/>
  <c r="GC64" i="1"/>
  <c r="BR64" i="1"/>
  <c r="BZ64" i="1"/>
  <c r="DH64" i="1"/>
  <c r="DP64" i="1"/>
  <c r="FZ64" i="1"/>
  <c r="GD64" i="1"/>
  <c r="BT64" i="1"/>
  <c r="DR64" i="1"/>
  <c r="DJ64" i="1"/>
  <c r="FW64" i="1"/>
  <c r="GA64" i="1"/>
  <c r="BL64" i="1"/>
  <c r="DY34" i="1"/>
  <c r="AZ44" i="1"/>
  <c r="AY45" i="1"/>
  <c r="DY27" i="1"/>
  <c r="FU62" i="1"/>
  <c r="AB60" i="2" s="1"/>
  <c r="DZ59" i="1"/>
  <c r="AW43" i="1"/>
  <c r="FU44" i="1"/>
  <c r="AB42" i="2" s="1"/>
  <c r="BN35" i="1"/>
  <c r="BR35" i="1"/>
  <c r="BO35" i="1"/>
  <c r="BS35" i="1"/>
  <c r="BW35" i="1"/>
  <c r="CA35" i="1"/>
  <c r="DI35" i="1"/>
  <c r="DM35" i="1"/>
  <c r="DQ35" i="1"/>
  <c r="DU35" i="1"/>
  <c r="FY35" i="1"/>
  <c r="GC35" i="1"/>
  <c r="BL35" i="1"/>
  <c r="BP35" i="1"/>
  <c r="BT35" i="1"/>
  <c r="BX35" i="1"/>
  <c r="DJ35" i="1"/>
  <c r="DN35" i="1"/>
  <c r="DR35" i="1"/>
  <c r="DV35" i="1"/>
  <c r="FZ35" i="1"/>
  <c r="GD35" i="1"/>
  <c r="BU35" i="1"/>
  <c r="DH35" i="1"/>
  <c r="DP35" i="1"/>
  <c r="FW35" i="1"/>
  <c r="AW36" i="1"/>
  <c r="BV35" i="1"/>
  <c r="DK35" i="1"/>
  <c r="DS35" i="1"/>
  <c r="FX35" i="1"/>
  <c r="BQ35" i="1"/>
  <c r="BZ35" i="1"/>
  <c r="DO35" i="1"/>
  <c r="DW35" i="1"/>
  <c r="GB35" i="1"/>
  <c r="AX35" i="1"/>
  <c r="DL35" i="1"/>
  <c r="DT35" i="1"/>
  <c r="BY35" i="1"/>
  <c r="GA35" i="1"/>
  <c r="BM35" i="1"/>
  <c r="DZ28" i="1"/>
  <c r="I65" i="2"/>
  <c r="DY55" i="1"/>
  <c r="AZ55" i="1"/>
  <c r="AY56" i="1"/>
  <c r="AY23" i="1"/>
  <c r="AZ22" i="1"/>
  <c r="CZ105" i="1"/>
  <c r="DD105" i="1"/>
  <c r="DB105" i="1"/>
  <c r="DF105" i="1"/>
  <c r="DE105" i="1"/>
  <c r="DG105" i="1"/>
  <c r="DC105" i="1"/>
  <c r="DA105" i="1"/>
  <c r="DZ39" i="1"/>
  <c r="EA39" i="1" s="1"/>
  <c r="Q37" i="2" s="1"/>
  <c r="DB99" i="1"/>
  <c r="BL51" i="1"/>
  <c r="BP51" i="1"/>
  <c r="BT51" i="1"/>
  <c r="BX51" i="1"/>
  <c r="DJ51" i="1"/>
  <c r="DN51" i="1"/>
  <c r="DR51" i="1"/>
  <c r="DV51" i="1"/>
  <c r="FZ51" i="1"/>
  <c r="GD51" i="1"/>
  <c r="AX51" i="1"/>
  <c r="BM51" i="1"/>
  <c r="BQ51" i="1"/>
  <c r="BU51" i="1"/>
  <c r="BY51" i="1"/>
  <c r="DK51" i="1"/>
  <c r="DO51" i="1"/>
  <c r="DS51" i="1"/>
  <c r="DW51" i="1"/>
  <c r="FW51" i="1"/>
  <c r="GA51" i="1"/>
  <c r="AW52" i="1"/>
  <c r="BN51" i="1"/>
  <c r="BR51" i="1"/>
  <c r="BV51" i="1"/>
  <c r="BZ51" i="1"/>
  <c r="DH51" i="1"/>
  <c r="DL51" i="1"/>
  <c r="DP51" i="1"/>
  <c r="DT51" i="1"/>
  <c r="FX51" i="1"/>
  <c r="GB51" i="1"/>
  <c r="HP51" i="1"/>
  <c r="HR51" i="1" s="1"/>
  <c r="HT51" i="1" s="1"/>
  <c r="BW51" i="1"/>
  <c r="DM51" i="1"/>
  <c r="CA51" i="1"/>
  <c r="DQ51" i="1"/>
  <c r="BO51" i="1"/>
  <c r="DU51" i="1"/>
  <c r="FY51" i="1"/>
  <c r="BS51" i="1"/>
  <c r="DI51" i="1"/>
  <c r="GC51" i="1"/>
  <c r="II49" i="1"/>
  <c r="IM49" i="1"/>
  <c r="IJ49" i="1"/>
  <c r="IN49" i="1"/>
  <c r="IK49" i="1"/>
  <c r="IL49" i="1"/>
  <c r="IG49" i="1"/>
  <c r="IH49" i="1"/>
  <c r="FU54" i="1"/>
  <c r="AB52" i="2" s="1"/>
  <c r="AX46" i="1"/>
  <c r="AY46" i="1" s="1"/>
  <c r="CM15" i="1"/>
  <c r="BJ65" i="1"/>
  <c r="GX48" i="1"/>
  <c r="HB48" i="1"/>
  <c r="GY48" i="1"/>
  <c r="HC48" i="1"/>
  <c r="HE48" i="1"/>
  <c r="GZ48" i="1"/>
  <c r="HA48" i="1"/>
  <c r="HD48" i="1"/>
  <c r="DY45" i="1"/>
  <c r="EA45" i="1" s="1"/>
  <c r="Q43" i="2" s="1"/>
  <c r="AW47" i="1"/>
  <c r="DZ46" i="1"/>
  <c r="BN36" i="1"/>
  <c r="BR36" i="1"/>
  <c r="BV36" i="1"/>
  <c r="BZ36" i="1"/>
  <c r="DH36" i="1"/>
  <c r="DL36" i="1"/>
  <c r="DP36" i="1"/>
  <c r="DT36" i="1"/>
  <c r="FX36" i="1"/>
  <c r="GB36" i="1"/>
  <c r="BO36" i="1"/>
  <c r="BS36" i="1"/>
  <c r="BW36" i="1"/>
  <c r="CA36" i="1"/>
  <c r="DI36" i="1"/>
  <c r="DM36" i="1"/>
  <c r="DQ36" i="1"/>
  <c r="DU36" i="1"/>
  <c r="FY36" i="1"/>
  <c r="GC36" i="1"/>
  <c r="BM36" i="1"/>
  <c r="BU36" i="1"/>
  <c r="DK36" i="1"/>
  <c r="DS36" i="1"/>
  <c r="GA36" i="1"/>
  <c r="AW37" i="1"/>
  <c r="AX36" i="1"/>
  <c r="BP36" i="1"/>
  <c r="BX36" i="1"/>
  <c r="DN36" i="1"/>
  <c r="DV36" i="1"/>
  <c r="GD36" i="1"/>
  <c r="BL36" i="1"/>
  <c r="BT36" i="1"/>
  <c r="DJ36" i="1"/>
  <c r="DR36" i="1"/>
  <c r="FZ36" i="1"/>
  <c r="BY36" i="1"/>
  <c r="BQ36" i="1"/>
  <c r="DW36" i="1"/>
  <c r="FW36" i="1"/>
  <c r="DO36" i="1"/>
  <c r="CK30" i="2"/>
  <c r="CL30" i="2" s="1"/>
  <c r="D30" i="2" s="1"/>
  <c r="N30" i="2" s="1"/>
  <c r="Y30" i="2" s="1"/>
  <c r="AI30" i="2" s="1"/>
  <c r="AT30" i="2" s="1"/>
  <c r="AZ26" i="1"/>
  <c r="DY23" i="1"/>
  <c r="AZ23" i="1"/>
  <c r="CE15" i="1"/>
  <c r="DY19" i="1"/>
  <c r="AX19" i="1"/>
  <c r="AZ25" i="1"/>
  <c r="AY26" i="1"/>
  <c r="AW16" i="1"/>
  <c r="DB121" i="1"/>
  <c r="DF121" i="1"/>
  <c r="DC121" i="1"/>
  <c r="DG121" i="1"/>
  <c r="DE121" i="1"/>
  <c r="DA121" i="1"/>
  <c r="CZ121" i="1"/>
  <c r="DD121" i="1"/>
  <c r="CZ102" i="1"/>
  <c r="DD102" i="1"/>
  <c r="DB102" i="1"/>
  <c r="DF102" i="1"/>
  <c r="DE102" i="1"/>
  <c r="DG102" i="1"/>
  <c r="DC102" i="1"/>
  <c r="DA102" i="1"/>
  <c r="DY56" i="1"/>
  <c r="IH56" i="1"/>
  <c r="IL56" i="1"/>
  <c r="II56" i="1"/>
  <c r="IM56" i="1"/>
  <c r="IJ56" i="1"/>
  <c r="IN56" i="1"/>
  <c r="IG56" i="1"/>
  <c r="IK56" i="1"/>
  <c r="AZ56" i="1"/>
  <c r="AY57" i="1"/>
  <c r="DZ56" i="1"/>
  <c r="AX62" i="1"/>
  <c r="BM62" i="1"/>
  <c r="BQ62" i="1"/>
  <c r="BU62" i="1"/>
  <c r="BY62" i="1"/>
  <c r="DK62" i="1"/>
  <c r="DO62" i="1"/>
  <c r="DS62" i="1"/>
  <c r="DW62" i="1"/>
  <c r="FW62" i="1"/>
  <c r="GA62" i="1"/>
  <c r="AW63" i="1"/>
  <c r="BO62" i="1"/>
  <c r="BS62" i="1"/>
  <c r="BW62" i="1"/>
  <c r="CA62" i="1"/>
  <c r="DI62" i="1"/>
  <c r="DM62" i="1"/>
  <c r="DQ62" i="1"/>
  <c r="DU62" i="1"/>
  <c r="FY62" i="1"/>
  <c r="GC62" i="1"/>
  <c r="BN62" i="1"/>
  <c r="BV62" i="1"/>
  <c r="DL62" i="1"/>
  <c r="DT62" i="1"/>
  <c r="GB62" i="1"/>
  <c r="HP62" i="1"/>
  <c r="HR62" i="1" s="1"/>
  <c r="HT62" i="1" s="1"/>
  <c r="BP62" i="1"/>
  <c r="BX62" i="1"/>
  <c r="DN62" i="1"/>
  <c r="DV62" i="1"/>
  <c r="GD62" i="1"/>
  <c r="BR62" i="1"/>
  <c r="BZ62" i="1"/>
  <c r="DH62" i="1"/>
  <c r="DP62" i="1"/>
  <c r="FX62" i="1"/>
  <c r="BT62" i="1"/>
  <c r="DR62" i="1"/>
  <c r="DJ62" i="1"/>
  <c r="FZ62" i="1"/>
  <c r="BL62" i="1"/>
  <c r="DZ33" i="1"/>
  <c r="BN53" i="1"/>
  <c r="BR53" i="1"/>
  <c r="BV53" i="1"/>
  <c r="BZ53" i="1"/>
  <c r="DH53" i="1"/>
  <c r="DL53" i="1"/>
  <c r="DP53" i="1"/>
  <c r="DT53" i="1"/>
  <c r="FX53" i="1"/>
  <c r="GB53" i="1"/>
  <c r="HP53" i="1"/>
  <c r="HR53" i="1" s="1"/>
  <c r="HT53" i="1" s="1"/>
  <c r="BO53" i="1"/>
  <c r="BS53" i="1"/>
  <c r="BW53" i="1"/>
  <c r="CA53" i="1"/>
  <c r="DI53" i="1"/>
  <c r="DM53" i="1"/>
  <c r="DQ53" i="1"/>
  <c r="DU53" i="1"/>
  <c r="FY53" i="1"/>
  <c r="GC53" i="1"/>
  <c r="BL53" i="1"/>
  <c r="BP53" i="1"/>
  <c r="BT53" i="1"/>
  <c r="BX53" i="1"/>
  <c r="DJ53" i="1"/>
  <c r="DN53" i="1"/>
  <c r="DR53" i="1"/>
  <c r="DV53" i="1"/>
  <c r="FZ53" i="1"/>
  <c r="GD53" i="1"/>
  <c r="BU53" i="1"/>
  <c r="DO53" i="1"/>
  <c r="AW54" i="1"/>
  <c r="BY53" i="1"/>
  <c r="DS53" i="1"/>
  <c r="FW53" i="1"/>
  <c r="AX53" i="1"/>
  <c r="AY53" i="1" s="1"/>
  <c r="BM53" i="1"/>
  <c r="DW53" i="1"/>
  <c r="GA53" i="1"/>
  <c r="DK53" i="1"/>
  <c r="BQ53" i="1"/>
  <c r="CZ106" i="1"/>
  <c r="DD106" i="1"/>
  <c r="DB106" i="1"/>
  <c r="DF106" i="1"/>
  <c r="DE106" i="1"/>
  <c r="DG106" i="1"/>
  <c r="DA106" i="1"/>
  <c r="DC106" i="1"/>
  <c r="DZ63" i="1"/>
  <c r="DZ61" i="1"/>
  <c r="DY61" i="1"/>
  <c r="AX59" i="1"/>
  <c r="DY54" i="1"/>
  <c r="EA54" i="1" s="1"/>
  <c r="Q52" i="2" s="1"/>
  <c r="AZ54" i="1"/>
  <c r="AY55" i="1"/>
  <c r="BL32" i="1"/>
  <c r="BP32" i="1"/>
  <c r="BT32" i="1"/>
  <c r="BX32" i="1"/>
  <c r="DJ32" i="1"/>
  <c r="DN32" i="1"/>
  <c r="DR32" i="1"/>
  <c r="DV32" i="1"/>
  <c r="FZ32" i="1"/>
  <c r="GD32" i="1"/>
  <c r="AX32" i="1"/>
  <c r="AY32" i="1" s="1"/>
  <c r="BM32" i="1"/>
  <c r="BQ32" i="1"/>
  <c r="BU32" i="1"/>
  <c r="BY32" i="1"/>
  <c r="DK32" i="1"/>
  <c r="DO32" i="1"/>
  <c r="DS32" i="1"/>
  <c r="DW32" i="1"/>
  <c r="FW32" i="1"/>
  <c r="GA32" i="1"/>
  <c r="BR32" i="1"/>
  <c r="BZ32" i="1"/>
  <c r="DL32" i="1"/>
  <c r="DT32" i="1"/>
  <c r="GC32" i="1"/>
  <c r="AW33" i="1"/>
  <c r="BS32" i="1"/>
  <c r="CA32" i="1"/>
  <c r="DM32" i="1"/>
  <c r="DU32" i="1"/>
  <c r="FX32" i="1"/>
  <c r="BN32" i="1"/>
  <c r="BV32" i="1"/>
  <c r="DH32" i="1"/>
  <c r="DP32" i="1"/>
  <c r="FY32" i="1"/>
  <c r="DI32" i="1"/>
  <c r="DQ32" i="1"/>
  <c r="BW32" i="1"/>
  <c r="BO32" i="1"/>
  <c r="GB32" i="1"/>
  <c r="FU41" i="1"/>
  <c r="AB39" i="2" s="1"/>
  <c r="CJ41" i="1"/>
  <c r="CL41" i="1" s="1"/>
  <c r="H39" i="2" s="1"/>
  <c r="AX50" i="1"/>
  <c r="AZ49" i="1" s="1"/>
  <c r="DY50" i="1"/>
  <c r="AW51" i="1"/>
  <c r="DZ55" i="1"/>
  <c r="DH100" i="1" l="1"/>
  <c r="AW41" i="2" s="1"/>
  <c r="DE104" i="1"/>
  <c r="II57" i="1"/>
  <c r="DC97" i="1"/>
  <c r="DD97" i="1"/>
  <c r="CZ97" i="1"/>
  <c r="DE97" i="1"/>
  <c r="DA97" i="1"/>
  <c r="DG97" i="1"/>
  <c r="DZ22" i="1"/>
  <c r="DE108" i="1"/>
  <c r="CZ108" i="1"/>
  <c r="DC108" i="1"/>
  <c r="DA99" i="1"/>
  <c r="DC99" i="1"/>
  <c r="DF99" i="1"/>
  <c r="IH45" i="1"/>
  <c r="IM45" i="1"/>
  <c r="IG45" i="1"/>
  <c r="II45" i="1"/>
  <c r="IL45" i="1"/>
  <c r="DG99" i="1"/>
  <c r="DD99" i="1"/>
  <c r="DE99" i="1"/>
  <c r="IN57" i="1"/>
  <c r="CZ104" i="1"/>
  <c r="IL57" i="1"/>
  <c r="IM57" i="1"/>
  <c r="IH57" i="1"/>
  <c r="IG57" i="1"/>
  <c r="IJ57" i="1"/>
  <c r="DL29" i="1"/>
  <c r="GB29" i="1"/>
  <c r="GA29" i="1"/>
  <c r="DO29" i="1"/>
  <c r="BR29" i="1"/>
  <c r="DV29" i="1"/>
  <c r="BY29" i="1"/>
  <c r="AX29" i="1"/>
  <c r="DQ29" i="1"/>
  <c r="BT29" i="1"/>
  <c r="AW29" i="1"/>
  <c r="DP29" i="1"/>
  <c r="BO29" i="1"/>
  <c r="AW30" i="1"/>
  <c r="DS29" i="1"/>
  <c r="BV29" i="1"/>
  <c r="FZ29" i="1"/>
  <c r="DJ29" i="1"/>
  <c r="BM29" i="1"/>
  <c r="DU29" i="1"/>
  <c r="BX29" i="1"/>
  <c r="AW48" i="1"/>
  <c r="EA44" i="1"/>
  <c r="Q42" i="2" s="1"/>
  <c r="EA52" i="1"/>
  <c r="Q50" i="2" s="1"/>
  <c r="AY64" i="1"/>
  <c r="DY22" i="1"/>
  <c r="EA22" i="1" s="1"/>
  <c r="Q20" i="2" s="1"/>
  <c r="DZ30" i="1"/>
  <c r="DY30" i="1"/>
  <c r="EA30" i="1" s="1"/>
  <c r="Q28" i="2" s="1"/>
  <c r="DZ27" i="1"/>
  <c r="EA61" i="1"/>
  <c r="Q59" i="2" s="1"/>
  <c r="EA59" i="1"/>
  <c r="Q57" i="2" s="1"/>
  <c r="BZ18" i="1"/>
  <c r="AY34" i="1"/>
  <c r="BA34" i="1" s="1"/>
  <c r="DZ31" i="1"/>
  <c r="AY35" i="1"/>
  <c r="BY18" i="1"/>
  <c r="AY28" i="1"/>
  <c r="BB28" i="1" s="1"/>
  <c r="AY40" i="1"/>
  <c r="BW18" i="1"/>
  <c r="DP18" i="1"/>
  <c r="HF45" i="1"/>
  <c r="AC43" i="2" s="1"/>
  <c r="DH96" i="1"/>
  <c r="AW37" i="2" s="1"/>
  <c r="DF104" i="1"/>
  <c r="DC104" i="1"/>
  <c r="DA104" i="1"/>
  <c r="DB104" i="1"/>
  <c r="DG104" i="1"/>
  <c r="N15" i="1"/>
  <c r="IJ46" i="1"/>
  <c r="DY42" i="1"/>
  <c r="IN46" i="1"/>
  <c r="DZ42" i="1"/>
  <c r="II46" i="1"/>
  <c r="IH46" i="1"/>
  <c r="DZ40" i="1"/>
  <c r="DY40" i="1"/>
  <c r="IG46" i="1"/>
  <c r="IM46" i="1"/>
  <c r="IK46" i="1"/>
  <c r="AY31" i="1"/>
  <c r="BB31" i="1" s="1"/>
  <c r="II50" i="1"/>
  <c r="IK50" i="1"/>
  <c r="IM50" i="1"/>
  <c r="IG50" i="1"/>
  <c r="IL50" i="1"/>
  <c r="IN50" i="1"/>
  <c r="DG103" i="1"/>
  <c r="IH50" i="1"/>
  <c r="HF61" i="1"/>
  <c r="AC59" i="2" s="1"/>
  <c r="CH91" i="1"/>
  <c r="CJ91" i="1" s="1"/>
  <c r="CI91" i="1"/>
  <c r="CK91" i="1" s="1"/>
  <c r="CH87" i="1"/>
  <c r="CJ87" i="1" s="1"/>
  <c r="CI87" i="1"/>
  <c r="CK87" i="1" s="1"/>
  <c r="CH90" i="1"/>
  <c r="CJ90" i="1" s="1"/>
  <c r="CI90" i="1"/>
  <c r="CK90" i="1" s="1"/>
  <c r="CH86" i="1"/>
  <c r="CJ86" i="1" s="1"/>
  <c r="CI86" i="1"/>
  <c r="CK86" i="1" s="1"/>
  <c r="CH89" i="1"/>
  <c r="CJ89" i="1" s="1"/>
  <c r="CI89" i="1"/>
  <c r="CK89" i="1" s="1"/>
  <c r="CH92" i="1"/>
  <c r="CJ92" i="1" s="1"/>
  <c r="CI92" i="1"/>
  <c r="CK92" i="1" s="1"/>
  <c r="CH88" i="1"/>
  <c r="CJ88" i="1" s="1"/>
  <c r="CI88" i="1"/>
  <c r="CK88" i="1" s="1"/>
  <c r="AZ27" i="1"/>
  <c r="BD27" i="1" s="1"/>
  <c r="DZ15" i="1"/>
  <c r="DD103" i="1"/>
  <c r="DE103" i="1"/>
  <c r="DC103" i="1"/>
  <c r="DB103" i="1"/>
  <c r="CZ103" i="1"/>
  <c r="DA103" i="1"/>
  <c r="IM61" i="1"/>
  <c r="HF16" i="1"/>
  <c r="AC14" i="2" s="1"/>
  <c r="HF49" i="1"/>
  <c r="AC47" i="2" s="1"/>
  <c r="DY15" i="1"/>
  <c r="EA34" i="1"/>
  <c r="Q32" i="2" s="1"/>
  <c r="HF56" i="1"/>
  <c r="AC54" i="2" s="1"/>
  <c r="HF60" i="1"/>
  <c r="AC58" i="2" s="1"/>
  <c r="AW18" i="1"/>
  <c r="DO18" i="1"/>
  <c r="AW19" i="1"/>
  <c r="DU18" i="1"/>
  <c r="AX18" i="1"/>
  <c r="AZ18" i="1" s="1"/>
  <c r="BT18" i="1"/>
  <c r="FZ18" i="1"/>
  <c r="BV18" i="1"/>
  <c r="GC18" i="1"/>
  <c r="DQ18" i="1"/>
  <c r="GA18" i="1"/>
  <c r="BP18" i="1"/>
  <c r="BO18" i="1"/>
  <c r="DN18" i="1"/>
  <c r="BR18" i="1"/>
  <c r="BU18" i="1"/>
  <c r="DL18" i="1"/>
  <c r="HF52" i="1"/>
  <c r="AC50" i="2" s="1"/>
  <c r="HF42" i="1"/>
  <c r="AC40" i="2" s="1"/>
  <c r="HF17" i="1"/>
  <c r="AC15" i="2" s="1"/>
  <c r="IN52" i="1"/>
  <c r="DO74" i="1"/>
  <c r="DJ74" i="1"/>
  <c r="DM74" i="1"/>
  <c r="DI74" i="1"/>
  <c r="DN74" i="1"/>
  <c r="DK74" i="1"/>
  <c r="DL74" i="1"/>
  <c r="DP74" i="1"/>
  <c r="DJ82" i="1"/>
  <c r="DK82" i="1"/>
  <c r="DM82" i="1"/>
  <c r="DN82" i="1"/>
  <c r="DI82" i="1"/>
  <c r="DL82" i="1"/>
  <c r="DP82" i="1"/>
  <c r="DO82" i="1"/>
  <c r="DN75" i="1"/>
  <c r="DP75" i="1"/>
  <c r="DI75" i="1"/>
  <c r="DJ75" i="1"/>
  <c r="DM75" i="1"/>
  <c r="DK75" i="1"/>
  <c r="DL75" i="1"/>
  <c r="DO75" i="1"/>
  <c r="DP81" i="1"/>
  <c r="DK81" i="1"/>
  <c r="DJ81" i="1"/>
  <c r="DO81" i="1"/>
  <c r="DN81" i="1"/>
  <c r="DI81" i="1"/>
  <c r="DL81" i="1"/>
  <c r="DM81" i="1"/>
  <c r="DN73" i="1"/>
  <c r="DM73" i="1"/>
  <c r="DL73" i="1"/>
  <c r="DP73" i="1"/>
  <c r="DK73" i="1"/>
  <c r="DO73" i="1"/>
  <c r="DJ73" i="1"/>
  <c r="DI73" i="1"/>
  <c r="DJ80" i="1"/>
  <c r="DI80" i="1"/>
  <c r="DK80" i="1"/>
  <c r="DP80" i="1"/>
  <c r="DO80" i="1"/>
  <c r="DN80" i="1"/>
  <c r="DL80" i="1"/>
  <c r="DM80" i="1"/>
  <c r="DI77" i="1"/>
  <c r="DN77" i="1"/>
  <c r="DK77" i="1"/>
  <c r="DM77" i="1"/>
  <c r="DP77" i="1"/>
  <c r="DJ77" i="1"/>
  <c r="DO77" i="1"/>
  <c r="DL77" i="1"/>
  <c r="DH115" i="1"/>
  <c r="AW56" i="2" s="1"/>
  <c r="HF64" i="1"/>
  <c r="IJ52" i="1"/>
  <c r="IH52" i="1"/>
  <c r="IL52" i="1"/>
  <c r="HF63" i="1"/>
  <c r="AC61" i="2" s="1"/>
  <c r="IG52" i="1"/>
  <c r="IM52" i="1"/>
  <c r="IK52" i="1"/>
  <c r="IG44" i="1"/>
  <c r="DH114" i="1"/>
  <c r="AW55" i="2" s="1"/>
  <c r="HF41" i="1"/>
  <c r="AC39" i="2" s="1"/>
  <c r="DH120" i="1"/>
  <c r="AW61" i="2" s="1"/>
  <c r="IL63" i="1"/>
  <c r="IN61" i="1"/>
  <c r="HF43" i="1"/>
  <c r="AC41" i="2" s="1"/>
  <c r="HF53" i="1"/>
  <c r="AC51" i="2" s="1"/>
  <c r="IM63" i="1"/>
  <c r="IH61" i="1"/>
  <c r="IG61" i="1"/>
  <c r="DH116" i="1"/>
  <c r="AW57" i="2" s="1"/>
  <c r="IL61" i="1"/>
  <c r="II61" i="1"/>
  <c r="IJ63" i="1"/>
  <c r="IG63" i="1"/>
  <c r="IJ61" i="1"/>
  <c r="IN55" i="1"/>
  <c r="IH55" i="1"/>
  <c r="DH110" i="1"/>
  <c r="AW51" i="2" s="1"/>
  <c r="IK44" i="1"/>
  <c r="HF59" i="1"/>
  <c r="AC57" i="2" s="1"/>
  <c r="HF46" i="1"/>
  <c r="AC44" i="2" s="1"/>
  <c r="EA19" i="1"/>
  <c r="Q17" i="2" s="1"/>
  <c r="DH101" i="1"/>
  <c r="AW42" i="2" s="1"/>
  <c r="IH63" i="1"/>
  <c r="II63" i="1"/>
  <c r="IL44" i="1"/>
  <c r="IL55" i="1"/>
  <c r="IJ55" i="1"/>
  <c r="IN63" i="1"/>
  <c r="IH44" i="1"/>
  <c r="IK55" i="1"/>
  <c r="II55" i="1"/>
  <c r="IG55" i="1"/>
  <c r="IJ59" i="1"/>
  <c r="CL72" i="1"/>
  <c r="CN72" i="1" s="1"/>
  <c r="DF72" i="1" s="1"/>
  <c r="DH98" i="1"/>
  <c r="AW39" i="2" s="1"/>
  <c r="DH118" i="1"/>
  <c r="AW59" i="2" s="1"/>
  <c r="HF62" i="1"/>
  <c r="AC60" i="2" s="1"/>
  <c r="HF51" i="1"/>
  <c r="AC49" i="2" s="1"/>
  <c r="HF47" i="1"/>
  <c r="AC45" i="2" s="1"/>
  <c r="HF57" i="1"/>
  <c r="AC55" i="2" s="1"/>
  <c r="HF50" i="1"/>
  <c r="AC48" i="2" s="1"/>
  <c r="DH107" i="1"/>
  <c r="AW48" i="2" s="1"/>
  <c r="IM59" i="1"/>
  <c r="IL59" i="1"/>
  <c r="IG59" i="1"/>
  <c r="HF54" i="1"/>
  <c r="AC52" i="2" s="1"/>
  <c r="HF44" i="1"/>
  <c r="AC42" i="2" s="1"/>
  <c r="IM44" i="1"/>
  <c r="IN44" i="1"/>
  <c r="II44" i="1"/>
  <c r="IH59" i="1"/>
  <c r="II59" i="1"/>
  <c r="DR18" i="1"/>
  <c r="FY18" i="1"/>
  <c r="BN18" i="1"/>
  <c r="CA18" i="1"/>
  <c r="DS18" i="1"/>
  <c r="GB18" i="1"/>
  <c r="DM18" i="1"/>
  <c r="BQ18" i="1"/>
  <c r="FW18" i="1"/>
  <c r="DH18" i="1"/>
  <c r="BL18" i="1"/>
  <c r="IN59" i="1"/>
  <c r="AX17" i="1"/>
  <c r="DJ18" i="1"/>
  <c r="DW18" i="1"/>
  <c r="GD18" i="1"/>
  <c r="BS18" i="1"/>
  <c r="DK18" i="1"/>
  <c r="FX18" i="1"/>
  <c r="DI18" i="1"/>
  <c r="BM18" i="1"/>
  <c r="DT18" i="1"/>
  <c r="HF55" i="1"/>
  <c r="AC53" i="2" s="1"/>
  <c r="DH117" i="1"/>
  <c r="AW58" i="2" s="1"/>
  <c r="HF58" i="1"/>
  <c r="AC56" i="2" s="1"/>
  <c r="DH121" i="1"/>
  <c r="EA42" i="1"/>
  <c r="Q40" i="2" s="1"/>
  <c r="AZ31" i="1"/>
  <c r="BD31" i="1" s="1"/>
  <c r="DY29" i="1"/>
  <c r="EA57" i="1"/>
  <c r="Q55" i="2" s="1"/>
  <c r="HF24" i="1"/>
  <c r="AC22" i="2" s="1"/>
  <c r="EA50" i="1"/>
  <c r="Q48" i="2" s="1"/>
  <c r="EA55" i="1"/>
  <c r="Q53" i="2" s="1"/>
  <c r="EA26" i="1"/>
  <c r="Q24" i="2" s="1"/>
  <c r="EA63" i="1"/>
  <c r="Q61" i="2" s="1"/>
  <c r="DY43" i="1"/>
  <c r="DY58" i="1"/>
  <c r="DZ37" i="1"/>
  <c r="HF15" i="1"/>
  <c r="AC13" i="2" s="1"/>
  <c r="DH109" i="1"/>
  <c r="AW50" i="2" s="1"/>
  <c r="BA32" i="1"/>
  <c r="BB32" i="1"/>
  <c r="BD49" i="1"/>
  <c r="BC49" i="1"/>
  <c r="BA53" i="1"/>
  <c r="BB53" i="1"/>
  <c r="BA46" i="1"/>
  <c r="BB46" i="1"/>
  <c r="BA35" i="1"/>
  <c r="BB35" i="1"/>
  <c r="DZ32" i="1"/>
  <c r="BA40" i="1"/>
  <c r="BB40" i="1"/>
  <c r="BD23" i="1"/>
  <c r="BC23" i="1"/>
  <c r="HF48" i="1"/>
  <c r="AC46" i="2" s="1"/>
  <c r="DY35" i="1"/>
  <c r="AY22" i="1"/>
  <c r="AZ21" i="1"/>
  <c r="IJ58" i="1"/>
  <c r="IN58" i="1"/>
  <c r="IH58" i="1"/>
  <c r="IL58" i="1"/>
  <c r="IG58" i="1"/>
  <c r="II58" i="1"/>
  <c r="IK58" i="1"/>
  <c r="IM58" i="1"/>
  <c r="DJ118" i="1"/>
  <c r="DN118" i="1"/>
  <c r="DK118" i="1"/>
  <c r="DO118" i="1"/>
  <c r="DM118" i="1"/>
  <c r="DL118" i="1"/>
  <c r="DP118" i="1"/>
  <c r="DI118" i="1"/>
  <c r="DJ114" i="1"/>
  <c r="DN114" i="1"/>
  <c r="DK114" i="1"/>
  <c r="DO114" i="1"/>
  <c r="DM114" i="1"/>
  <c r="DL114" i="1"/>
  <c r="DP114" i="1"/>
  <c r="DI114" i="1"/>
  <c r="DL109" i="1"/>
  <c r="DP109" i="1"/>
  <c r="DJ109" i="1"/>
  <c r="DN109" i="1"/>
  <c r="DM109" i="1"/>
  <c r="DO109" i="1"/>
  <c r="DK109" i="1"/>
  <c r="DI109" i="1"/>
  <c r="DL105" i="1"/>
  <c r="DP105" i="1"/>
  <c r="DJ105" i="1"/>
  <c r="DN105" i="1"/>
  <c r="DM105" i="1"/>
  <c r="DO105" i="1"/>
  <c r="DI105" i="1"/>
  <c r="DK105" i="1"/>
  <c r="DL101" i="1"/>
  <c r="DP101" i="1"/>
  <c r="DJ101" i="1"/>
  <c r="DN101" i="1"/>
  <c r="DM101" i="1"/>
  <c r="DO101" i="1"/>
  <c r="DK101" i="1"/>
  <c r="DI101" i="1"/>
  <c r="DL94" i="1"/>
  <c r="DP94" i="1"/>
  <c r="DJ94" i="1"/>
  <c r="DN94" i="1"/>
  <c r="DM94" i="1"/>
  <c r="DO94" i="1"/>
  <c r="DK94" i="1"/>
  <c r="DI94" i="1"/>
  <c r="BA28" i="1"/>
  <c r="CH83" i="1"/>
  <c r="CJ83" i="1" s="1"/>
  <c r="CI83" i="1"/>
  <c r="CK83" i="1" s="1"/>
  <c r="CH79" i="1"/>
  <c r="CJ79" i="1" s="1"/>
  <c r="CI79" i="1"/>
  <c r="CK79" i="1" s="1"/>
  <c r="CH74" i="1"/>
  <c r="CJ74" i="1" s="1"/>
  <c r="CI74" i="1"/>
  <c r="CK74" i="1" s="1"/>
  <c r="BC54" i="1"/>
  <c r="BD54" i="1"/>
  <c r="DY53" i="1"/>
  <c r="DZ62" i="1"/>
  <c r="AZ62" i="1"/>
  <c r="AY63" i="1"/>
  <c r="EA56" i="1"/>
  <c r="Q54" i="2" s="1"/>
  <c r="BA26" i="1"/>
  <c r="BB26" i="1"/>
  <c r="BD39" i="1"/>
  <c r="BC39" i="1"/>
  <c r="EA23" i="1"/>
  <c r="Q21" i="2" s="1"/>
  <c r="AZ36" i="1"/>
  <c r="AY37" i="1"/>
  <c r="DZ36" i="1"/>
  <c r="BC22" i="1"/>
  <c r="BD22" i="1"/>
  <c r="BC55" i="1"/>
  <c r="BD55" i="1"/>
  <c r="DZ35" i="1"/>
  <c r="EA27" i="1"/>
  <c r="Q25" i="2" s="1"/>
  <c r="AY16" i="1"/>
  <c r="BA16" i="1" s="1"/>
  <c r="AZ15" i="1"/>
  <c r="AY19" i="1"/>
  <c r="DZ16" i="1"/>
  <c r="IG47" i="1"/>
  <c r="IK47" i="1"/>
  <c r="IH47" i="1"/>
  <c r="IL47" i="1"/>
  <c r="IJ47" i="1"/>
  <c r="IM47" i="1"/>
  <c r="IN47" i="1"/>
  <c r="II47" i="1"/>
  <c r="AZ61" i="1"/>
  <c r="DY60" i="1"/>
  <c r="IH60" i="1"/>
  <c r="IL60" i="1"/>
  <c r="IJ60" i="1"/>
  <c r="IN60" i="1"/>
  <c r="IG60" i="1"/>
  <c r="II60" i="1"/>
  <c r="IK60" i="1"/>
  <c r="IM60" i="1"/>
  <c r="BL38" i="1"/>
  <c r="BP38" i="1"/>
  <c r="BT38" i="1"/>
  <c r="BX38" i="1"/>
  <c r="DJ38" i="1"/>
  <c r="DN38" i="1"/>
  <c r="DR38" i="1"/>
  <c r="DV38" i="1"/>
  <c r="FZ38" i="1"/>
  <c r="GD38" i="1"/>
  <c r="AX38" i="1"/>
  <c r="BM38" i="1"/>
  <c r="BQ38" i="1"/>
  <c r="BU38" i="1"/>
  <c r="BY38" i="1"/>
  <c r="DK38" i="1"/>
  <c r="DO38" i="1"/>
  <c r="DS38" i="1"/>
  <c r="DW38" i="1"/>
  <c r="FW38" i="1"/>
  <c r="GA38" i="1"/>
  <c r="AW39" i="1"/>
  <c r="BS38" i="1"/>
  <c r="CA38" i="1"/>
  <c r="DH38" i="1"/>
  <c r="DP38" i="1"/>
  <c r="GB38" i="1"/>
  <c r="BN38" i="1"/>
  <c r="BV38" i="1"/>
  <c r="DI38" i="1"/>
  <c r="DQ38" i="1"/>
  <c r="GC38" i="1"/>
  <c r="BR38" i="1"/>
  <c r="BZ38" i="1"/>
  <c r="DM38" i="1"/>
  <c r="DU38" i="1"/>
  <c r="FY38" i="1"/>
  <c r="BW38" i="1"/>
  <c r="DL38" i="1"/>
  <c r="DT38" i="1"/>
  <c r="BO38" i="1"/>
  <c r="FX38" i="1"/>
  <c r="EA33" i="1"/>
  <c r="Q31" i="2" s="1"/>
  <c r="AZ43" i="1"/>
  <c r="AY44" i="1"/>
  <c r="DJ117" i="1"/>
  <c r="DN117" i="1"/>
  <c r="DK117" i="1"/>
  <c r="DO117" i="1"/>
  <c r="DM117" i="1"/>
  <c r="DL117" i="1"/>
  <c r="DP117" i="1"/>
  <c r="DI117" i="1"/>
  <c r="DL100" i="1"/>
  <c r="DP100" i="1"/>
  <c r="DJ100" i="1"/>
  <c r="DN100" i="1"/>
  <c r="DI100" i="1"/>
  <c r="DK100" i="1"/>
  <c r="DO100" i="1"/>
  <c r="DM100" i="1"/>
  <c r="DJ121" i="1"/>
  <c r="DN121" i="1"/>
  <c r="DK121" i="1"/>
  <c r="DO121" i="1"/>
  <c r="DM121" i="1"/>
  <c r="DL121" i="1"/>
  <c r="DP121" i="1"/>
  <c r="DI121" i="1"/>
  <c r="DJ112" i="1"/>
  <c r="DN112" i="1"/>
  <c r="DK112" i="1"/>
  <c r="DO112" i="1"/>
  <c r="DM112" i="1"/>
  <c r="DL112" i="1"/>
  <c r="DP112" i="1"/>
  <c r="DI112" i="1"/>
  <c r="DL108" i="1"/>
  <c r="DP108" i="1"/>
  <c r="DJ108" i="1"/>
  <c r="DN108" i="1"/>
  <c r="DM108" i="1"/>
  <c r="DO108" i="1"/>
  <c r="DK108" i="1"/>
  <c r="DI108" i="1"/>
  <c r="DL104" i="1"/>
  <c r="DP104" i="1"/>
  <c r="DJ104" i="1"/>
  <c r="DN104" i="1"/>
  <c r="DM104" i="1"/>
  <c r="DO104" i="1"/>
  <c r="DI104" i="1"/>
  <c r="DK104" i="1"/>
  <c r="DL99" i="1"/>
  <c r="DP99" i="1"/>
  <c r="DJ99" i="1"/>
  <c r="DN99" i="1"/>
  <c r="DM99" i="1"/>
  <c r="DO99" i="1"/>
  <c r="DK99" i="1"/>
  <c r="DI99" i="1"/>
  <c r="DY20" i="1"/>
  <c r="AZ41" i="1"/>
  <c r="AY42" i="1"/>
  <c r="CI78" i="1"/>
  <c r="CK78" i="1" s="1"/>
  <c r="CH78" i="1"/>
  <c r="CJ78" i="1" s="1"/>
  <c r="CI82" i="1"/>
  <c r="CK82" i="1" s="1"/>
  <c r="CH82" i="1"/>
  <c r="CJ82" i="1" s="1"/>
  <c r="CH75" i="1"/>
  <c r="CJ75" i="1" s="1"/>
  <c r="CI75" i="1"/>
  <c r="CK75" i="1" s="1"/>
  <c r="DZ29" i="1"/>
  <c r="EA29" i="1" s="1"/>
  <c r="Q27" i="2" s="1"/>
  <c r="DZ47" i="1"/>
  <c r="BB64" i="1"/>
  <c r="BA64" i="1"/>
  <c r="EA28" i="1"/>
  <c r="Q26" i="2" s="1"/>
  <c r="AZ42" i="1"/>
  <c r="AY43" i="1"/>
  <c r="BD33" i="1"/>
  <c r="BC33" i="1"/>
  <c r="DZ43" i="1"/>
  <c r="AZ50" i="1"/>
  <c r="AY51" i="1"/>
  <c r="DY62" i="1"/>
  <c r="IO56" i="1"/>
  <c r="AM54" i="2" s="1"/>
  <c r="DH102" i="1"/>
  <c r="AW43" i="2" s="1"/>
  <c r="BD25" i="1"/>
  <c r="BC25" i="1"/>
  <c r="AZ19" i="1"/>
  <c r="AY20" i="1"/>
  <c r="BA23" i="1"/>
  <c r="BB23" i="1"/>
  <c r="BD64" i="1"/>
  <c r="BC64" i="1"/>
  <c r="DY16" i="1"/>
  <c r="AZ16" i="1"/>
  <c r="AY30" i="1"/>
  <c r="AZ29" i="1"/>
  <c r="AY62" i="1"/>
  <c r="AZ60" i="1"/>
  <c r="AY61" i="1"/>
  <c r="DH112" i="1"/>
  <c r="AW53" i="2" s="1"/>
  <c r="AZ40" i="1"/>
  <c r="AY41" i="1"/>
  <c r="IH43" i="1"/>
  <c r="IL43" i="1"/>
  <c r="II43" i="1"/>
  <c r="IM43" i="1"/>
  <c r="IG43" i="1"/>
  <c r="IK43" i="1"/>
  <c r="IN43" i="1"/>
  <c r="IJ43" i="1"/>
  <c r="DY37" i="1"/>
  <c r="DJ116" i="1"/>
  <c r="DN116" i="1"/>
  <c r="DK116" i="1"/>
  <c r="DO116" i="1"/>
  <c r="DM116" i="1"/>
  <c r="DL116" i="1"/>
  <c r="DP116" i="1"/>
  <c r="DI116" i="1"/>
  <c r="DL98" i="1"/>
  <c r="DP98" i="1"/>
  <c r="DJ98" i="1"/>
  <c r="DN98" i="1"/>
  <c r="DI98" i="1"/>
  <c r="DK98" i="1"/>
  <c r="DO98" i="1"/>
  <c r="DM98" i="1"/>
  <c r="DJ119" i="1"/>
  <c r="DN119" i="1"/>
  <c r="DK119" i="1"/>
  <c r="DO119" i="1"/>
  <c r="DM119" i="1"/>
  <c r="DI119" i="1"/>
  <c r="DL119" i="1"/>
  <c r="DP119" i="1"/>
  <c r="DL111" i="1"/>
  <c r="DP111" i="1"/>
  <c r="DJ111" i="1"/>
  <c r="DN111" i="1"/>
  <c r="DM111" i="1"/>
  <c r="DO111" i="1"/>
  <c r="DK111" i="1"/>
  <c r="DI111" i="1"/>
  <c r="DL107" i="1"/>
  <c r="DP107" i="1"/>
  <c r="DJ107" i="1"/>
  <c r="DN107" i="1"/>
  <c r="DM107" i="1"/>
  <c r="DO107" i="1"/>
  <c r="DK107" i="1"/>
  <c r="DI107" i="1"/>
  <c r="DL103" i="1"/>
  <c r="DP103" i="1"/>
  <c r="DJ103" i="1"/>
  <c r="DN103" i="1"/>
  <c r="DM103" i="1"/>
  <c r="DO103" i="1"/>
  <c r="DI103" i="1"/>
  <c r="DK103" i="1"/>
  <c r="DL97" i="1"/>
  <c r="DP97" i="1"/>
  <c r="DJ97" i="1"/>
  <c r="DN97" i="1"/>
  <c r="DM97" i="1"/>
  <c r="DO97" i="1"/>
  <c r="DK97" i="1"/>
  <c r="DI97" i="1"/>
  <c r="DL92" i="1"/>
  <c r="DP92" i="1"/>
  <c r="DJ92" i="1"/>
  <c r="DN92" i="1"/>
  <c r="DM92" i="1"/>
  <c r="DO92" i="1"/>
  <c r="DK92" i="1"/>
  <c r="DI92" i="1"/>
  <c r="DL88" i="1"/>
  <c r="DP88" i="1"/>
  <c r="DJ88" i="1"/>
  <c r="DN88" i="1"/>
  <c r="DM88" i="1"/>
  <c r="DO88" i="1"/>
  <c r="DK88" i="1"/>
  <c r="DI88" i="1"/>
  <c r="AY21" i="1"/>
  <c r="AZ20" i="1"/>
  <c r="AX48" i="1"/>
  <c r="AY48" i="1" s="1"/>
  <c r="BM48" i="1"/>
  <c r="BQ48" i="1"/>
  <c r="BU48" i="1"/>
  <c r="BY48" i="1"/>
  <c r="DK48" i="1"/>
  <c r="DO48" i="1"/>
  <c r="DS48" i="1"/>
  <c r="DW48" i="1"/>
  <c r="FW48" i="1"/>
  <c r="GA48" i="1"/>
  <c r="AW49" i="1"/>
  <c r="BN48" i="1"/>
  <c r="BR48" i="1"/>
  <c r="BV48" i="1"/>
  <c r="BZ48" i="1"/>
  <c r="DH48" i="1"/>
  <c r="DL48" i="1"/>
  <c r="DP48" i="1"/>
  <c r="DT48" i="1"/>
  <c r="FX48" i="1"/>
  <c r="GB48" i="1"/>
  <c r="HP48" i="1"/>
  <c r="HR48" i="1" s="1"/>
  <c r="HT48" i="1" s="1"/>
  <c r="BP48" i="1"/>
  <c r="BX48" i="1"/>
  <c r="DN48" i="1"/>
  <c r="DV48" i="1"/>
  <c r="GD48" i="1"/>
  <c r="BS48" i="1"/>
  <c r="CA48" i="1"/>
  <c r="DI48" i="1"/>
  <c r="DQ48" i="1"/>
  <c r="FY48" i="1"/>
  <c r="BL48" i="1"/>
  <c r="BT48" i="1"/>
  <c r="DJ48" i="1"/>
  <c r="DR48" i="1"/>
  <c r="FZ48" i="1"/>
  <c r="BO48" i="1"/>
  <c r="BW48" i="1"/>
  <c r="DM48" i="1"/>
  <c r="GC48" i="1"/>
  <c r="DU48" i="1"/>
  <c r="AY50" i="1"/>
  <c r="EA31" i="1"/>
  <c r="Q29" i="2" s="1"/>
  <c r="DH113" i="1"/>
  <c r="AW54" i="2" s="1"/>
  <c r="CI85" i="1"/>
  <c r="CK85" i="1" s="1"/>
  <c r="CH85" i="1"/>
  <c r="CJ85" i="1" s="1"/>
  <c r="CH81" i="1"/>
  <c r="CJ81" i="1" s="1"/>
  <c r="CI81" i="1"/>
  <c r="CK81" i="1" s="1"/>
  <c r="CH73" i="1"/>
  <c r="CJ73" i="1" s="1"/>
  <c r="CI73" i="1"/>
  <c r="CK73" i="1" s="1"/>
  <c r="AY29" i="1"/>
  <c r="BA55" i="1"/>
  <c r="BB55" i="1"/>
  <c r="AZ53" i="1"/>
  <c r="AY54" i="1"/>
  <c r="BC30" i="1"/>
  <c r="BD30" i="1"/>
  <c r="BD56" i="1"/>
  <c r="BC56" i="1"/>
  <c r="DY36" i="1"/>
  <c r="EA36" i="1" s="1"/>
  <c r="Q34" i="2" s="1"/>
  <c r="II51" i="1"/>
  <c r="IM51" i="1"/>
  <c r="IJ51" i="1"/>
  <c r="IN51" i="1"/>
  <c r="IG51" i="1"/>
  <c r="IK51" i="1"/>
  <c r="IH51" i="1"/>
  <c r="IL51" i="1"/>
  <c r="BA56" i="1"/>
  <c r="BB56" i="1"/>
  <c r="DZ21" i="1"/>
  <c r="DZ60" i="1"/>
  <c r="DY24" i="1"/>
  <c r="DH106" i="1"/>
  <c r="AW47" i="2" s="1"/>
  <c r="DZ53" i="1"/>
  <c r="IJ62" i="1"/>
  <c r="IN62" i="1"/>
  <c r="IH62" i="1"/>
  <c r="IL62" i="1"/>
  <c r="IG62" i="1"/>
  <c r="II62" i="1"/>
  <c r="IK62" i="1"/>
  <c r="IM62" i="1"/>
  <c r="CE16" i="1"/>
  <c r="CE17" i="1"/>
  <c r="CE20" i="1"/>
  <c r="CE21" i="1"/>
  <c r="CE22" i="1"/>
  <c r="CE18" i="1"/>
  <c r="CE19" i="1"/>
  <c r="CE24" i="1"/>
  <c r="CE25" i="1"/>
  <c r="CE26" i="1"/>
  <c r="CE28" i="1"/>
  <c r="CE30" i="1"/>
  <c r="CE23" i="1"/>
  <c r="CE27" i="1"/>
  <c r="CE29" i="1"/>
  <c r="CE31" i="1"/>
  <c r="CE32" i="1"/>
  <c r="CE33" i="1"/>
  <c r="CE36" i="1"/>
  <c r="CE37" i="1"/>
  <c r="CE39" i="1"/>
  <c r="CE41" i="1"/>
  <c r="CE34" i="1"/>
  <c r="CE40" i="1"/>
  <c r="CE43" i="1"/>
  <c r="CE47" i="1"/>
  <c r="CE44" i="1"/>
  <c r="CE48" i="1"/>
  <c r="CE42" i="1"/>
  <c r="CE45" i="1"/>
  <c r="CE49" i="1"/>
  <c r="CE50" i="1"/>
  <c r="CE53" i="1"/>
  <c r="CE57" i="1"/>
  <c r="CE61" i="1"/>
  <c r="CE54" i="1"/>
  <c r="CE35" i="1"/>
  <c r="CE38" i="1"/>
  <c r="CE46" i="1"/>
  <c r="CE51" i="1"/>
  <c r="CE55" i="1"/>
  <c r="CE59" i="1"/>
  <c r="CE63" i="1"/>
  <c r="CE56" i="1"/>
  <c r="CE58" i="1"/>
  <c r="CE60" i="1"/>
  <c r="CE62" i="1"/>
  <c r="CE64" i="1"/>
  <c r="CE52" i="1"/>
  <c r="CF15" i="1"/>
  <c r="CH15" i="1" s="1"/>
  <c r="CG15" i="1"/>
  <c r="CI15" i="1" s="1"/>
  <c r="BA27" i="1"/>
  <c r="BB27" i="1"/>
  <c r="CM16" i="1"/>
  <c r="CN16" i="1" s="1"/>
  <c r="CO16" i="1" s="1"/>
  <c r="CP16" i="1" s="1"/>
  <c r="I14" i="2" s="1"/>
  <c r="CM17" i="1"/>
  <c r="CN17" i="1" s="1"/>
  <c r="CO17" i="1" s="1"/>
  <c r="CP17" i="1" s="1"/>
  <c r="I15" i="2" s="1"/>
  <c r="CM20" i="1"/>
  <c r="CN20" i="1" s="1"/>
  <c r="CO20" i="1" s="1"/>
  <c r="CP20" i="1" s="1"/>
  <c r="I18" i="2" s="1"/>
  <c r="CM21" i="1"/>
  <c r="CN21" i="1" s="1"/>
  <c r="CO21" i="1" s="1"/>
  <c r="CM22" i="1"/>
  <c r="CN22" i="1" s="1"/>
  <c r="CO22" i="1" s="1"/>
  <c r="CM18" i="1"/>
  <c r="CN18" i="1" s="1"/>
  <c r="CO18" i="1" s="1"/>
  <c r="CP18" i="1" s="1"/>
  <c r="I16" i="2" s="1"/>
  <c r="CM19" i="1"/>
  <c r="CN19" i="1" s="1"/>
  <c r="CO19" i="1" s="1"/>
  <c r="CM23" i="1"/>
  <c r="CN23" i="1" s="1"/>
  <c r="CO23" i="1" s="1"/>
  <c r="CP23" i="1" s="1"/>
  <c r="I21" i="2" s="1"/>
  <c r="CM24" i="1"/>
  <c r="CN24" i="1" s="1"/>
  <c r="CO24" i="1" s="1"/>
  <c r="CP24" i="1" s="1"/>
  <c r="I22" i="2" s="1"/>
  <c r="CM28" i="1"/>
  <c r="CN28" i="1" s="1"/>
  <c r="CO28" i="1" s="1"/>
  <c r="CM30" i="1"/>
  <c r="CN30" i="1" s="1"/>
  <c r="CO30" i="1" s="1"/>
  <c r="CM25" i="1"/>
  <c r="CN25" i="1" s="1"/>
  <c r="CO25" i="1" s="1"/>
  <c r="CP25" i="1" s="1"/>
  <c r="I23" i="2" s="1"/>
  <c r="CM26" i="1"/>
  <c r="CN26" i="1" s="1"/>
  <c r="CO26" i="1" s="1"/>
  <c r="CM27" i="1"/>
  <c r="CN27" i="1" s="1"/>
  <c r="CO27" i="1" s="1"/>
  <c r="CM29" i="1"/>
  <c r="CN29" i="1" s="1"/>
  <c r="CO29" i="1" s="1"/>
  <c r="CM31" i="1"/>
  <c r="CN31" i="1" s="1"/>
  <c r="CO31" i="1" s="1"/>
  <c r="CP31" i="1" s="1"/>
  <c r="I29" i="2" s="1"/>
  <c r="CM32" i="1"/>
  <c r="CN32" i="1" s="1"/>
  <c r="CO32" i="1" s="1"/>
  <c r="CM36" i="1"/>
  <c r="CN36" i="1" s="1"/>
  <c r="CO36" i="1" s="1"/>
  <c r="CM33" i="1"/>
  <c r="CN33" i="1" s="1"/>
  <c r="CO33" i="1" s="1"/>
  <c r="CM37" i="1"/>
  <c r="CN37" i="1" s="1"/>
  <c r="CO37" i="1" s="1"/>
  <c r="CP37" i="1" s="1"/>
  <c r="I35" i="2" s="1"/>
  <c r="CM39" i="1"/>
  <c r="CN39" i="1" s="1"/>
  <c r="CO39" i="1" s="1"/>
  <c r="CM41" i="1"/>
  <c r="CN41" i="1" s="1"/>
  <c r="CO41" i="1" s="1"/>
  <c r="CP41" i="1" s="1"/>
  <c r="I39" i="2" s="1"/>
  <c r="CM34" i="1"/>
  <c r="CN34" i="1" s="1"/>
  <c r="CO34" i="1" s="1"/>
  <c r="CM40" i="1"/>
  <c r="CN40" i="1" s="1"/>
  <c r="CO40" i="1" s="1"/>
  <c r="CP40" i="1" s="1"/>
  <c r="I38" i="2" s="1"/>
  <c r="CM43" i="1"/>
  <c r="CN43" i="1" s="1"/>
  <c r="CO43" i="1" s="1"/>
  <c r="CP43" i="1" s="1"/>
  <c r="I41" i="2" s="1"/>
  <c r="CM47" i="1"/>
  <c r="CN47" i="1" s="1"/>
  <c r="CO47" i="1" s="1"/>
  <c r="CP47" i="1" s="1"/>
  <c r="I45" i="2" s="1"/>
  <c r="CM42" i="1"/>
  <c r="CN42" i="1" s="1"/>
  <c r="CO42" i="1" s="1"/>
  <c r="CP42" i="1" s="1"/>
  <c r="I40" i="2" s="1"/>
  <c r="CM48" i="1"/>
  <c r="CN48" i="1" s="1"/>
  <c r="CO48" i="1" s="1"/>
  <c r="CP48" i="1" s="1"/>
  <c r="I46" i="2" s="1"/>
  <c r="CM35" i="1"/>
  <c r="CN35" i="1" s="1"/>
  <c r="CO35" i="1" s="1"/>
  <c r="CM38" i="1"/>
  <c r="CN38" i="1" s="1"/>
  <c r="CO38" i="1" s="1"/>
  <c r="CM44" i="1"/>
  <c r="CN44" i="1" s="1"/>
  <c r="CO44" i="1" s="1"/>
  <c r="CP44" i="1" s="1"/>
  <c r="I42" i="2" s="1"/>
  <c r="CM49" i="1"/>
  <c r="CN49" i="1" s="1"/>
  <c r="CO49" i="1" s="1"/>
  <c r="CP49" i="1" s="1"/>
  <c r="I47" i="2" s="1"/>
  <c r="CM50" i="1"/>
  <c r="CN50" i="1" s="1"/>
  <c r="CO50" i="1" s="1"/>
  <c r="CP50" i="1" s="1"/>
  <c r="I48" i="2" s="1"/>
  <c r="CM53" i="1"/>
  <c r="CN53" i="1" s="1"/>
  <c r="CO53" i="1" s="1"/>
  <c r="CP53" i="1" s="1"/>
  <c r="I51" i="2" s="1"/>
  <c r="CM57" i="1"/>
  <c r="CN57" i="1" s="1"/>
  <c r="CO57" i="1" s="1"/>
  <c r="CP57" i="1" s="1"/>
  <c r="I55" i="2" s="1"/>
  <c r="CM61" i="1"/>
  <c r="CN61" i="1" s="1"/>
  <c r="CO61" i="1" s="1"/>
  <c r="CP61" i="1" s="1"/>
  <c r="I59" i="2" s="1"/>
  <c r="CM54" i="1"/>
  <c r="CN54" i="1" s="1"/>
  <c r="CO54" i="1" s="1"/>
  <c r="CP54" i="1" s="1"/>
  <c r="I52" i="2" s="1"/>
  <c r="CM46" i="1"/>
  <c r="CN46" i="1" s="1"/>
  <c r="CO46" i="1" s="1"/>
  <c r="CP46" i="1" s="1"/>
  <c r="I44" i="2" s="1"/>
  <c r="CM51" i="1"/>
  <c r="CN51" i="1" s="1"/>
  <c r="CO51" i="1" s="1"/>
  <c r="CP51" i="1" s="1"/>
  <c r="I49" i="2" s="1"/>
  <c r="CM55" i="1"/>
  <c r="CN55" i="1" s="1"/>
  <c r="CO55" i="1" s="1"/>
  <c r="CP55" i="1" s="1"/>
  <c r="I53" i="2" s="1"/>
  <c r="CM59" i="1"/>
  <c r="CN59" i="1" s="1"/>
  <c r="CO59" i="1" s="1"/>
  <c r="CP59" i="1" s="1"/>
  <c r="I57" i="2" s="1"/>
  <c r="CM63" i="1"/>
  <c r="CN63" i="1" s="1"/>
  <c r="CO63" i="1" s="1"/>
  <c r="CP63" i="1" s="1"/>
  <c r="I61" i="2" s="1"/>
  <c r="CM52" i="1"/>
  <c r="CN52" i="1" s="1"/>
  <c r="CO52" i="1" s="1"/>
  <c r="CP52" i="1" s="1"/>
  <c r="I50" i="2" s="1"/>
  <c r="CM58" i="1"/>
  <c r="CN58" i="1" s="1"/>
  <c r="CO58" i="1" s="1"/>
  <c r="CP58" i="1" s="1"/>
  <c r="I56" i="2" s="1"/>
  <c r="CM60" i="1"/>
  <c r="CN60" i="1" s="1"/>
  <c r="CO60" i="1" s="1"/>
  <c r="CP60" i="1" s="1"/>
  <c r="I58" i="2" s="1"/>
  <c r="CM62" i="1"/>
  <c r="CN62" i="1" s="1"/>
  <c r="CO62" i="1" s="1"/>
  <c r="CP62" i="1" s="1"/>
  <c r="I60" i="2" s="1"/>
  <c r="CM64" i="1"/>
  <c r="CN64" i="1" s="1"/>
  <c r="CO64" i="1" s="1"/>
  <c r="CP64" i="1" s="1"/>
  <c r="CM56" i="1"/>
  <c r="CN56" i="1" s="1"/>
  <c r="CO56" i="1" s="1"/>
  <c r="CP56" i="1" s="1"/>
  <c r="I54" i="2" s="1"/>
  <c r="CM45" i="1"/>
  <c r="CN45" i="1" s="1"/>
  <c r="CO45" i="1" s="1"/>
  <c r="CP45" i="1" s="1"/>
  <c r="I43" i="2" s="1"/>
  <c r="IO49" i="1"/>
  <c r="AM47" i="2" s="1"/>
  <c r="DY51" i="1"/>
  <c r="AY52" i="1"/>
  <c r="AZ51" i="1"/>
  <c r="AZ52" i="1"/>
  <c r="AZ35" i="1"/>
  <c r="AY36" i="1"/>
  <c r="BA45" i="1"/>
  <c r="BB45" i="1"/>
  <c r="DY64" i="1"/>
  <c r="DZ64" i="1"/>
  <c r="DY32" i="1"/>
  <c r="EA32" i="1" s="1"/>
  <c r="Q30" i="2" s="1"/>
  <c r="AZ32" i="1"/>
  <c r="AY33" i="1"/>
  <c r="AY60" i="1"/>
  <c r="AZ59" i="1"/>
  <c r="IG53" i="1"/>
  <c r="IK53" i="1"/>
  <c r="IH53" i="1"/>
  <c r="IL53" i="1"/>
  <c r="II53" i="1"/>
  <c r="IM53" i="1"/>
  <c r="IJ53" i="1"/>
  <c r="IN53" i="1"/>
  <c r="BA31" i="1"/>
  <c r="BA57" i="1"/>
  <c r="BB57" i="1"/>
  <c r="BA24" i="1"/>
  <c r="BB24" i="1"/>
  <c r="BD26" i="1"/>
  <c r="BC26" i="1"/>
  <c r="AZ46" i="1"/>
  <c r="AY47" i="1"/>
  <c r="DZ51" i="1"/>
  <c r="DH105" i="1"/>
  <c r="AW46" i="2" s="1"/>
  <c r="BC44" i="1"/>
  <c r="BD44" i="1"/>
  <c r="IG64" i="1"/>
  <c r="IK64" i="1"/>
  <c r="IH64" i="1"/>
  <c r="IL64" i="1"/>
  <c r="II64" i="1"/>
  <c r="IM64" i="1"/>
  <c r="IJ64" i="1"/>
  <c r="IN64" i="1"/>
  <c r="DH119" i="1"/>
  <c r="AW60" i="2" s="1"/>
  <c r="AY15" i="1"/>
  <c r="DY21" i="1"/>
  <c r="DY47" i="1"/>
  <c r="EA47" i="1" s="1"/>
  <c r="Q45" i="2" s="1"/>
  <c r="AZ63" i="1"/>
  <c r="AZ57" i="1"/>
  <c r="AY58" i="1"/>
  <c r="DZ24" i="1"/>
  <c r="AZ24" i="1"/>
  <c r="AY25" i="1"/>
  <c r="IJ54" i="1"/>
  <c r="IN54" i="1"/>
  <c r="IG54" i="1"/>
  <c r="IK54" i="1"/>
  <c r="IH54" i="1"/>
  <c r="IL54" i="1"/>
  <c r="II54" i="1"/>
  <c r="IM54" i="1"/>
  <c r="BB34" i="1"/>
  <c r="DZ58" i="1"/>
  <c r="EA58" i="1" s="1"/>
  <c r="Q56" i="2" s="1"/>
  <c r="AZ58" i="1"/>
  <c r="AY59" i="1"/>
  <c r="AW38" i="1"/>
  <c r="DH111" i="1"/>
  <c r="AW52" i="2" s="1"/>
  <c r="DJ120" i="1"/>
  <c r="DN120" i="1"/>
  <c r="DK120" i="1"/>
  <c r="DO120" i="1"/>
  <c r="DI120" i="1"/>
  <c r="DM120" i="1"/>
  <c r="DL120" i="1"/>
  <c r="DP120" i="1"/>
  <c r="DJ115" i="1"/>
  <c r="DN115" i="1"/>
  <c r="DK115" i="1"/>
  <c r="DO115" i="1"/>
  <c r="DM115" i="1"/>
  <c r="DL115" i="1"/>
  <c r="DP115" i="1"/>
  <c r="DI115" i="1"/>
  <c r="DJ113" i="1"/>
  <c r="DN113" i="1"/>
  <c r="DK113" i="1"/>
  <c r="DO113" i="1"/>
  <c r="DM113" i="1"/>
  <c r="DL113" i="1"/>
  <c r="DP113" i="1"/>
  <c r="DI113" i="1"/>
  <c r="DL110" i="1"/>
  <c r="DP110" i="1"/>
  <c r="DJ110" i="1"/>
  <c r="DN110" i="1"/>
  <c r="DM110" i="1"/>
  <c r="DO110" i="1"/>
  <c r="DK110" i="1"/>
  <c r="DI110" i="1"/>
  <c r="DL106" i="1"/>
  <c r="DP106" i="1"/>
  <c r="DJ106" i="1"/>
  <c r="DN106" i="1"/>
  <c r="DM106" i="1"/>
  <c r="DO106" i="1"/>
  <c r="DK106" i="1"/>
  <c r="DI106" i="1"/>
  <c r="DL102" i="1"/>
  <c r="DP102" i="1"/>
  <c r="DJ102" i="1"/>
  <c r="DN102" i="1"/>
  <c r="DM102" i="1"/>
  <c r="DO102" i="1"/>
  <c r="DK102" i="1"/>
  <c r="DI102" i="1"/>
  <c r="DZ20" i="1"/>
  <c r="EA46" i="1"/>
  <c r="Q44" i="2" s="1"/>
  <c r="EA49" i="1"/>
  <c r="Q47" i="2" s="1"/>
  <c r="DZ41" i="1"/>
  <c r="DY41" i="1"/>
  <c r="BC27" i="1"/>
  <c r="AZ34" i="1"/>
  <c r="CH76" i="1"/>
  <c r="CJ76" i="1" s="1"/>
  <c r="CI76" i="1"/>
  <c r="CK76" i="1" s="1"/>
  <c r="CH84" i="1"/>
  <c r="CJ84" i="1" s="1"/>
  <c r="CI84" i="1"/>
  <c r="CK84" i="1" s="1"/>
  <c r="CI80" i="1"/>
  <c r="CK80" i="1" s="1"/>
  <c r="CH80" i="1"/>
  <c r="CJ80" i="1" s="1"/>
  <c r="CH77" i="1"/>
  <c r="CJ77" i="1" s="1"/>
  <c r="CI77" i="1"/>
  <c r="CK77" i="1" s="1"/>
  <c r="AZ45" i="1"/>
  <c r="AZ28" i="1"/>
  <c r="DH97" i="1" l="1"/>
  <c r="AW38" i="2" s="1"/>
  <c r="DH108" i="1"/>
  <c r="AW49" i="2" s="1"/>
  <c r="IO45" i="1"/>
  <c r="AM43" i="2" s="1"/>
  <c r="DH99" i="1"/>
  <c r="AW40" i="2" s="1"/>
  <c r="IO57" i="1"/>
  <c r="AM55" i="2" s="1"/>
  <c r="EA40" i="1"/>
  <c r="Q38" i="2" s="1"/>
  <c r="AZ17" i="1"/>
  <c r="DH104" i="1"/>
  <c r="AW45" i="2" s="1"/>
  <c r="EA21" i="1"/>
  <c r="Q19" i="2" s="1"/>
  <c r="AY18" i="1"/>
  <c r="BA18" i="1" s="1"/>
  <c r="CX21" i="1"/>
  <c r="IO46" i="1"/>
  <c r="AM44" i="2" s="1"/>
  <c r="CL92" i="1"/>
  <c r="CL86" i="1"/>
  <c r="CL87" i="1"/>
  <c r="EA37" i="1"/>
  <c r="Q35" i="2" s="1"/>
  <c r="EA15" i="1"/>
  <c r="Q13" i="2" s="1"/>
  <c r="IO50" i="1"/>
  <c r="AM48" i="2" s="1"/>
  <c r="BC31" i="1"/>
  <c r="CL88" i="1"/>
  <c r="CL89" i="1"/>
  <c r="CL90" i="1"/>
  <c r="CL91" i="1"/>
  <c r="CG34" i="1"/>
  <c r="CI34" i="1" s="1"/>
  <c r="CF34" i="1"/>
  <c r="CH34" i="1" s="1"/>
  <c r="CG29" i="1"/>
  <c r="CI29" i="1" s="1"/>
  <c r="CF29" i="1"/>
  <c r="CH29" i="1" s="1"/>
  <c r="CG33" i="1"/>
  <c r="CI33" i="1" s="1"/>
  <c r="CF33" i="1"/>
  <c r="CH33" i="1" s="1"/>
  <c r="CG35" i="1"/>
  <c r="CI35" i="1" s="1"/>
  <c r="CF35" i="1"/>
  <c r="CH35" i="1" s="1"/>
  <c r="CF32" i="1"/>
  <c r="CH32" i="1" s="1"/>
  <c r="CG32" i="1"/>
  <c r="CI32" i="1" s="1"/>
  <c r="CG31" i="1"/>
  <c r="CI31" i="1" s="1"/>
  <c r="CF31" i="1"/>
  <c r="CH31" i="1" s="1"/>
  <c r="CG30" i="1"/>
  <c r="CI30" i="1" s="1"/>
  <c r="CF30" i="1"/>
  <c r="CH30" i="1" s="1"/>
  <c r="DY18" i="1"/>
  <c r="DH103" i="1"/>
  <c r="AW44" i="2" s="1"/>
  <c r="DQ75" i="1"/>
  <c r="AX16" i="2" s="1"/>
  <c r="DQ73" i="1"/>
  <c r="AX14" i="2" s="1"/>
  <c r="DQ74" i="1"/>
  <c r="AX15" i="2" s="1"/>
  <c r="DE72" i="1"/>
  <c r="DQ80" i="1"/>
  <c r="AX21" i="2" s="1"/>
  <c r="DQ81" i="1"/>
  <c r="AX22" i="2" s="1"/>
  <c r="DQ77" i="1"/>
  <c r="AX18" i="2" s="1"/>
  <c r="DQ82" i="1"/>
  <c r="AX23" i="2" s="1"/>
  <c r="DG72" i="1"/>
  <c r="IO61" i="1"/>
  <c r="AM59" i="2" s="1"/>
  <c r="IO52" i="1"/>
  <c r="AM50" i="2" s="1"/>
  <c r="IO55" i="1"/>
  <c r="AM53" i="2" s="1"/>
  <c r="IO63" i="1"/>
  <c r="AM61" i="2" s="1"/>
  <c r="CZ72" i="1"/>
  <c r="DB72" i="1"/>
  <c r="AY17" i="1"/>
  <c r="BA17" i="1" s="1"/>
  <c r="IO44" i="1"/>
  <c r="AM42" i="2" s="1"/>
  <c r="DC72" i="1"/>
  <c r="DA72" i="1"/>
  <c r="DD72" i="1"/>
  <c r="DZ18" i="1"/>
  <c r="CL85" i="1"/>
  <c r="CL79" i="1"/>
  <c r="CL74" i="1"/>
  <c r="CL83" i="1"/>
  <c r="IO59" i="1"/>
  <c r="AM57" i="2" s="1"/>
  <c r="DQ105" i="1"/>
  <c r="AX46" i="2" s="1"/>
  <c r="CL77" i="1"/>
  <c r="CL84" i="1"/>
  <c r="CL78" i="1"/>
  <c r="EA20" i="1"/>
  <c r="Q18" i="2" s="1"/>
  <c r="DZ38" i="1"/>
  <c r="CL76" i="1"/>
  <c r="EA41" i="1"/>
  <c r="Q39" i="2" s="1"/>
  <c r="EA64" i="1"/>
  <c r="EA16" i="1"/>
  <c r="Q14" i="2" s="1"/>
  <c r="EA43" i="1"/>
  <c r="Q41" i="2" s="1"/>
  <c r="CL82" i="1"/>
  <c r="DQ98" i="1"/>
  <c r="AX39" i="2" s="1"/>
  <c r="DQ120" i="1"/>
  <c r="AX61" i="2" s="1"/>
  <c r="IO43" i="1"/>
  <c r="AM41" i="2" s="1"/>
  <c r="IO62" i="1"/>
  <c r="AM60" i="2" s="1"/>
  <c r="DQ100" i="1"/>
  <c r="AX41" i="2" s="1"/>
  <c r="BB48" i="1"/>
  <c r="BA48" i="1"/>
  <c r="BA59" i="1"/>
  <c r="BB59" i="1"/>
  <c r="BD46" i="1"/>
  <c r="BC46" i="1"/>
  <c r="IO53" i="1"/>
  <c r="AM51" i="2" s="1"/>
  <c r="BB60" i="1"/>
  <c r="BA60" i="1"/>
  <c r="CG22" i="1"/>
  <c r="CI22" i="1" s="1"/>
  <c r="CF22" i="1"/>
  <c r="CH22" i="1" s="1"/>
  <c r="EA24" i="1"/>
  <c r="Q22" i="2" s="1"/>
  <c r="IJ48" i="1"/>
  <c r="IN48" i="1"/>
  <c r="IG48" i="1"/>
  <c r="IK48" i="1"/>
  <c r="II48" i="1"/>
  <c r="IL48" i="1"/>
  <c r="IM48" i="1"/>
  <c r="IH48" i="1"/>
  <c r="BA30" i="1"/>
  <c r="BB30" i="1"/>
  <c r="BD50" i="1"/>
  <c r="BC50" i="1"/>
  <c r="AZ38" i="1"/>
  <c r="AY39" i="1"/>
  <c r="BC61" i="1"/>
  <c r="BD61" i="1"/>
  <c r="IO47" i="1"/>
  <c r="AM45" i="2" s="1"/>
  <c r="BC21" i="1"/>
  <c r="BD21" i="1"/>
  <c r="BD34" i="1"/>
  <c r="BC34" i="1"/>
  <c r="DQ102" i="1"/>
  <c r="AX43" i="2" s="1"/>
  <c r="DQ106" i="1"/>
  <c r="AX47" i="2" s="1"/>
  <c r="DQ110" i="1"/>
  <c r="AX51" i="2" s="1"/>
  <c r="DQ113" i="1"/>
  <c r="AX54" i="2" s="1"/>
  <c r="DQ115" i="1"/>
  <c r="AX56" i="2" s="1"/>
  <c r="BD58" i="1"/>
  <c r="BC58" i="1"/>
  <c r="BB58" i="1"/>
  <c r="BA58" i="1"/>
  <c r="BB15" i="1"/>
  <c r="BA15" i="1"/>
  <c r="BB33" i="1"/>
  <c r="BA33" i="1"/>
  <c r="BB36" i="1"/>
  <c r="BA36" i="1"/>
  <c r="EA51" i="1"/>
  <c r="Q49" i="2" s="1"/>
  <c r="CF24" i="1"/>
  <c r="CH24" i="1" s="1"/>
  <c r="CG24" i="1"/>
  <c r="CI24" i="1" s="1"/>
  <c r="CG21" i="1"/>
  <c r="CI21" i="1" s="1"/>
  <c r="CF21" i="1"/>
  <c r="CH21" i="1" s="1"/>
  <c r="BC53" i="1"/>
  <c r="BD53" i="1"/>
  <c r="CL81" i="1"/>
  <c r="DQ88" i="1"/>
  <c r="AX29" i="2" s="1"/>
  <c r="DQ92" i="1"/>
  <c r="AX33" i="2" s="1"/>
  <c r="DQ97" i="1"/>
  <c r="AX38" i="2" s="1"/>
  <c r="DQ107" i="1"/>
  <c r="AX48" i="2" s="1"/>
  <c r="DQ111" i="1"/>
  <c r="AX52" i="2" s="1"/>
  <c r="DQ116" i="1"/>
  <c r="AX57" i="2" s="1"/>
  <c r="BB41" i="1"/>
  <c r="BA41" i="1"/>
  <c r="BB17" i="1"/>
  <c r="BC19" i="1"/>
  <c r="BD19" i="1"/>
  <c r="BD42" i="1"/>
  <c r="BC42" i="1"/>
  <c r="CL75" i="1"/>
  <c r="DQ99" i="1"/>
  <c r="AX40" i="2" s="1"/>
  <c r="DQ108" i="1"/>
  <c r="AX49" i="2" s="1"/>
  <c r="DQ112" i="1"/>
  <c r="AX53" i="2" s="1"/>
  <c r="DQ121" i="1"/>
  <c r="DQ117" i="1"/>
  <c r="AX58" i="2" s="1"/>
  <c r="BB44" i="1"/>
  <c r="BA44" i="1"/>
  <c r="EA53" i="1"/>
  <c r="Q51" i="2" s="1"/>
  <c r="BB22" i="1"/>
  <c r="BA22" i="1"/>
  <c r="CG23" i="1"/>
  <c r="CI23" i="1" s="1"/>
  <c r="CF23" i="1"/>
  <c r="CH23" i="1" s="1"/>
  <c r="CF16" i="1"/>
  <c r="CH16" i="1" s="1"/>
  <c r="CG16" i="1"/>
  <c r="CI16" i="1" s="1"/>
  <c r="BB54" i="1"/>
  <c r="BA54" i="1"/>
  <c r="BA29" i="1"/>
  <c r="BB29" i="1"/>
  <c r="DZ48" i="1"/>
  <c r="BB62" i="1"/>
  <c r="BA62" i="1"/>
  <c r="BA43" i="1"/>
  <c r="BB43" i="1"/>
  <c r="CF28" i="1"/>
  <c r="CH28" i="1" s="1"/>
  <c r="CG28" i="1"/>
  <c r="CI28" i="1" s="1"/>
  <c r="CF19" i="1"/>
  <c r="CH19" i="1" s="1"/>
  <c r="CG19" i="1"/>
  <c r="CI19" i="1" s="1"/>
  <c r="CF20" i="1"/>
  <c r="CH20" i="1" s="1"/>
  <c r="CG20" i="1"/>
  <c r="CI20" i="1" s="1"/>
  <c r="IO51" i="1"/>
  <c r="AM49" i="2" s="1"/>
  <c r="DY48" i="1"/>
  <c r="EA48" i="1" s="1"/>
  <c r="Q46" i="2" s="1"/>
  <c r="AZ48" i="1"/>
  <c r="AY49" i="1"/>
  <c r="DQ103" i="1"/>
  <c r="AX44" i="2" s="1"/>
  <c r="AY38" i="1"/>
  <c r="BD40" i="1"/>
  <c r="BC40" i="1"/>
  <c r="BA61" i="1"/>
  <c r="BB61" i="1"/>
  <c r="AZ47" i="1"/>
  <c r="BC16" i="1"/>
  <c r="BD16" i="1"/>
  <c r="EA62" i="1"/>
  <c r="Q60" i="2" s="1"/>
  <c r="BA42" i="1"/>
  <c r="BB42" i="1"/>
  <c r="DQ104" i="1"/>
  <c r="AX45" i="2" s="1"/>
  <c r="BD43" i="1"/>
  <c r="BC43" i="1"/>
  <c r="DY38" i="1"/>
  <c r="IO60" i="1"/>
  <c r="AM58" i="2" s="1"/>
  <c r="BC18" i="1"/>
  <c r="BD18" i="1"/>
  <c r="BB37" i="1"/>
  <c r="BA37" i="1"/>
  <c r="BA63" i="1"/>
  <c r="BB63" i="1"/>
  <c r="IO58" i="1"/>
  <c r="AM56" i="2" s="1"/>
  <c r="BD45" i="1"/>
  <c r="BC45" i="1"/>
  <c r="BA52" i="1"/>
  <c r="BB52" i="1"/>
  <c r="CG25" i="1"/>
  <c r="CI25" i="1" s="1"/>
  <c r="CF25" i="1"/>
  <c r="CH25" i="1" s="1"/>
  <c r="BB21" i="1"/>
  <c r="BA21" i="1"/>
  <c r="BA20" i="1"/>
  <c r="BB20" i="1"/>
  <c r="BA25" i="1"/>
  <c r="BB25" i="1"/>
  <c r="BC57" i="1"/>
  <c r="BD57" i="1"/>
  <c r="IO64" i="1"/>
  <c r="BC32" i="1"/>
  <c r="BD32" i="1"/>
  <c r="BC35" i="1"/>
  <c r="BD35" i="1"/>
  <c r="BD52" i="1"/>
  <c r="BC52" i="1"/>
  <c r="BC28" i="1"/>
  <c r="BD28" i="1"/>
  <c r="CL80" i="1"/>
  <c r="IO54" i="1"/>
  <c r="AM52" i="2" s="1"/>
  <c r="BD24" i="1"/>
  <c r="BC24" i="1"/>
  <c r="BC63" i="1"/>
  <c r="BD63" i="1"/>
  <c r="BD17" i="1"/>
  <c r="BC17" i="1"/>
  <c r="BA47" i="1"/>
  <c r="BB47" i="1"/>
  <c r="BC59" i="1"/>
  <c r="BD59" i="1"/>
  <c r="BC51" i="1"/>
  <c r="BD51" i="1"/>
  <c r="CJ15" i="1"/>
  <c r="CL15" i="1" s="1"/>
  <c r="CF27" i="1"/>
  <c r="CH27" i="1" s="1"/>
  <c r="CG27" i="1"/>
  <c r="CI27" i="1" s="1"/>
  <c r="CG26" i="1"/>
  <c r="CI26" i="1" s="1"/>
  <c r="CF26" i="1"/>
  <c r="CH26" i="1" s="1"/>
  <c r="CF18" i="1"/>
  <c r="CH18" i="1" s="1"/>
  <c r="CG18" i="1"/>
  <c r="CI18" i="1" s="1"/>
  <c r="CF17" i="1"/>
  <c r="CH17" i="1" s="1"/>
  <c r="CG17" i="1"/>
  <c r="CI17" i="1" s="1"/>
  <c r="CL73" i="1"/>
  <c r="CN73" i="1" s="1"/>
  <c r="BA50" i="1"/>
  <c r="BB50" i="1"/>
  <c r="BC20" i="1"/>
  <c r="BD20" i="1"/>
  <c r="DQ119" i="1"/>
  <c r="AX60" i="2" s="1"/>
  <c r="AZ37" i="1"/>
  <c r="BD60" i="1"/>
  <c r="BC60" i="1"/>
  <c r="BC29" i="1"/>
  <c r="BD29" i="1"/>
  <c r="BA51" i="1"/>
  <c r="BB51" i="1"/>
  <c r="BC41" i="1"/>
  <c r="BD41" i="1"/>
  <c r="EA60" i="1"/>
  <c r="Q58" i="2" s="1"/>
  <c r="BA19" i="1"/>
  <c r="BB19" i="1"/>
  <c r="BC15" i="1"/>
  <c r="BD15" i="1"/>
  <c r="BC36" i="1"/>
  <c r="BD36" i="1"/>
  <c r="BD62" i="1"/>
  <c r="BC62" i="1"/>
  <c r="DQ94" i="1"/>
  <c r="AX35" i="2" s="1"/>
  <c r="DQ101" i="1"/>
  <c r="AX42" i="2" s="1"/>
  <c r="DQ109" i="1"/>
  <c r="AX50" i="2" s="1"/>
  <c r="DQ114" i="1"/>
  <c r="AX55" i="2" s="1"/>
  <c r="DQ118" i="1"/>
  <c r="AX59" i="2" s="1"/>
  <c r="EA35" i="1"/>
  <c r="Q33" i="2" s="1"/>
  <c r="BB18" i="1" l="1"/>
  <c r="EA38" i="1"/>
  <c r="Q36" i="2" s="1"/>
  <c r="EA18" i="1"/>
  <c r="Q16" i="2" s="1"/>
  <c r="CJ31" i="1"/>
  <c r="CJ35" i="1"/>
  <c r="CJ30" i="1"/>
  <c r="CJ33" i="1"/>
  <c r="CJ34" i="1"/>
  <c r="CJ29" i="1"/>
  <c r="CJ32" i="1"/>
  <c r="DH72" i="1"/>
  <c r="AW13" i="2" s="1"/>
  <c r="CJ20" i="1"/>
  <c r="CJ28" i="1"/>
  <c r="CJ23" i="1"/>
  <c r="CJ19" i="1"/>
  <c r="CJ26" i="1"/>
  <c r="CJ25" i="1"/>
  <c r="CJ21" i="1"/>
  <c r="IO48" i="1"/>
  <c r="AM46" i="2" s="1"/>
  <c r="CJ17" i="1"/>
  <c r="CJ16" i="1"/>
  <c r="CL16" i="1" s="1"/>
  <c r="H14" i="2" s="1"/>
  <c r="CJ24" i="1"/>
  <c r="BA39" i="1"/>
  <c r="BB39" i="1"/>
  <c r="CJ22" i="1"/>
  <c r="BA38" i="1"/>
  <c r="BB38" i="1"/>
  <c r="BC38" i="1"/>
  <c r="BD38" i="1"/>
  <c r="H13" i="2"/>
  <c r="BA49" i="1"/>
  <c r="BB49" i="1"/>
  <c r="BC37" i="1"/>
  <c r="BD37" i="1"/>
  <c r="DC73" i="1"/>
  <c r="DG73" i="1"/>
  <c r="DA73" i="1"/>
  <c r="DE73" i="1"/>
  <c r="CZ73" i="1"/>
  <c r="DF73" i="1"/>
  <c r="DB73" i="1"/>
  <c r="DD73" i="1"/>
  <c r="CJ18" i="1"/>
  <c r="CJ27" i="1"/>
  <c r="BC47" i="1"/>
  <c r="BD47" i="1"/>
  <c r="BC48" i="1"/>
  <c r="BD48" i="1"/>
  <c r="BA65" i="1" l="1"/>
  <c r="BB65" i="1"/>
  <c r="BD65" i="1"/>
  <c r="BC65" i="1"/>
  <c r="DH73" i="1"/>
  <c r="AW14" i="2" s="1"/>
  <c r="BF65" i="1" l="1"/>
  <c r="A6" i="1" s="1"/>
  <c r="M22" i="1" s="1"/>
  <c r="IH68" i="1" l="1"/>
  <c r="II68" i="1" s="1"/>
  <c r="IJ68" i="1" s="1"/>
  <c r="HO15" i="1" s="1"/>
  <c r="HO19" i="1" s="1"/>
  <c r="IH69" i="1"/>
  <c r="II69" i="1" s="1"/>
  <c r="EI61" i="1"/>
  <c r="EJ61" i="1" s="1"/>
  <c r="EK61" i="1" s="1"/>
  <c r="EL61" i="1" s="1"/>
  <c r="AA59" i="2" s="1"/>
  <c r="EI51" i="1"/>
  <c r="EJ51" i="1" s="1"/>
  <c r="EK51" i="1" s="1"/>
  <c r="EL51" i="1" s="1"/>
  <c r="AA49" i="2" s="1"/>
  <c r="BG50" i="1"/>
  <c r="BH50" i="1" s="1"/>
  <c r="CD107" i="1" s="1"/>
  <c r="AV48" i="2" s="1"/>
  <c r="BG59" i="1"/>
  <c r="BH59" i="1" s="1"/>
  <c r="EI59" i="1"/>
  <c r="EJ59" i="1" s="1"/>
  <c r="EK59" i="1" s="1"/>
  <c r="EL59" i="1" s="1"/>
  <c r="AA57" i="2" s="1"/>
  <c r="EI44" i="1"/>
  <c r="EJ44" i="1" s="1"/>
  <c r="EK44" i="1" s="1"/>
  <c r="EL44" i="1" s="1"/>
  <c r="AA42" i="2" s="1"/>
  <c r="EI48" i="1"/>
  <c r="EJ48" i="1" s="1"/>
  <c r="EK48" i="1" s="1"/>
  <c r="EL48" i="1" s="1"/>
  <c r="AA46" i="2" s="1"/>
  <c r="BG64" i="1"/>
  <c r="BH64" i="1" s="1"/>
  <c r="EI54" i="1"/>
  <c r="EJ54" i="1" s="1"/>
  <c r="EK54" i="1" s="1"/>
  <c r="EL54" i="1" s="1"/>
  <c r="AA52" i="2" s="1"/>
  <c r="EI64" i="1"/>
  <c r="EJ64" i="1" s="1"/>
  <c r="EK64" i="1" s="1"/>
  <c r="EL64" i="1" s="1"/>
  <c r="EI57" i="1"/>
  <c r="EJ57" i="1" s="1"/>
  <c r="EK57" i="1" s="1"/>
  <c r="EL57" i="1" s="1"/>
  <c r="AA55" i="2" s="1"/>
  <c r="BG63" i="1"/>
  <c r="BH63" i="1" s="1"/>
  <c r="CD120" i="1" s="1"/>
  <c r="AV61" i="2" s="1"/>
  <c r="EI55" i="1"/>
  <c r="EJ55" i="1" s="1"/>
  <c r="EK55" i="1" s="1"/>
  <c r="EL55" i="1" s="1"/>
  <c r="AA53" i="2" s="1"/>
  <c r="EI62" i="1"/>
  <c r="EJ62" i="1" s="1"/>
  <c r="EK62" i="1" s="1"/>
  <c r="EL62" i="1" s="1"/>
  <c r="AA60" i="2" s="1"/>
  <c r="EI63" i="1"/>
  <c r="EJ63" i="1" s="1"/>
  <c r="EK63" i="1" s="1"/>
  <c r="EL63" i="1" s="1"/>
  <c r="AA61" i="2" s="1"/>
  <c r="BG57" i="1"/>
  <c r="BH57" i="1" s="1"/>
  <c r="HL57" i="1" s="1"/>
  <c r="HM57" i="1" s="1"/>
  <c r="AK55" i="2" s="1"/>
  <c r="BG61" i="1"/>
  <c r="BH61" i="1" s="1"/>
  <c r="F59" i="2" s="1"/>
  <c r="P59" i="2" s="1"/>
  <c r="BG53" i="1"/>
  <c r="BH53" i="1" s="1"/>
  <c r="F51" i="2" s="1"/>
  <c r="P51" i="2" s="1"/>
  <c r="BG60" i="1"/>
  <c r="BH60" i="1" s="1"/>
  <c r="CD117" i="1" s="1"/>
  <c r="AV58" i="2" s="1"/>
  <c r="BG52" i="1"/>
  <c r="BH52" i="1" s="1"/>
  <c r="HL52" i="1" s="1"/>
  <c r="HM52" i="1" s="1"/>
  <c r="AK50" i="2" s="1"/>
  <c r="EI53" i="1"/>
  <c r="EJ53" i="1" s="1"/>
  <c r="EK53" i="1" s="1"/>
  <c r="EL53" i="1" s="1"/>
  <c r="AA51" i="2" s="1"/>
  <c r="BG56" i="1"/>
  <c r="BH56" i="1" s="1"/>
  <c r="F54" i="2" s="1"/>
  <c r="P54" i="2" s="1"/>
  <c r="BG51" i="1"/>
  <c r="BH51" i="1" s="1"/>
  <c r="CD108" i="1" s="1"/>
  <c r="AV49" i="2" s="1"/>
  <c r="BG46" i="1"/>
  <c r="BH46" i="1" s="1"/>
  <c r="CD103" i="1" s="1"/>
  <c r="AV44" i="2" s="1"/>
  <c r="EI56" i="1"/>
  <c r="EJ56" i="1" s="1"/>
  <c r="EK56" i="1" s="1"/>
  <c r="EL56" i="1" s="1"/>
  <c r="AA54" i="2" s="1"/>
  <c r="BG54" i="1"/>
  <c r="BH54" i="1" s="1"/>
  <c r="CD111" i="1" s="1"/>
  <c r="AV52" i="2" s="1"/>
  <c r="BG48" i="1"/>
  <c r="BH48" i="1" s="1"/>
  <c r="F46" i="2" s="1"/>
  <c r="P46" i="2" s="1"/>
  <c r="EI50" i="1"/>
  <c r="EJ50" i="1" s="1"/>
  <c r="EK50" i="1" s="1"/>
  <c r="EL50" i="1" s="1"/>
  <c r="AA48" i="2" s="1"/>
  <c r="BG47" i="1"/>
  <c r="BH47" i="1" s="1"/>
  <c r="CD104" i="1" s="1"/>
  <c r="AV45" i="2" s="1"/>
  <c r="EI58" i="1"/>
  <c r="EJ58" i="1" s="1"/>
  <c r="EK58" i="1" s="1"/>
  <c r="EL58" i="1" s="1"/>
  <c r="AA56" i="2" s="1"/>
  <c r="BG55" i="1"/>
  <c r="BH55" i="1" s="1"/>
  <c r="CD112" i="1" s="1"/>
  <c r="AV53" i="2" s="1"/>
  <c r="BG40" i="1"/>
  <c r="BH40" i="1" s="1"/>
  <c r="F38" i="2" s="1"/>
  <c r="P38" i="2" s="1"/>
  <c r="EI45" i="1"/>
  <c r="EJ45" i="1" s="1"/>
  <c r="EK45" i="1" s="1"/>
  <c r="EL45" i="1" s="1"/>
  <c r="AA43" i="2" s="1"/>
  <c r="EI42" i="1"/>
  <c r="EJ42" i="1" s="1"/>
  <c r="EK42" i="1" s="1"/>
  <c r="EL42" i="1" s="1"/>
  <c r="AA40" i="2" s="1"/>
  <c r="BG62" i="1"/>
  <c r="BH62" i="1" s="1"/>
  <c r="CD119" i="1" s="1"/>
  <c r="AV60" i="2" s="1"/>
  <c r="BG49" i="1"/>
  <c r="BH49" i="1" s="1"/>
  <c r="F47" i="2" s="1"/>
  <c r="P47" i="2" s="1"/>
  <c r="BG41" i="1"/>
  <c r="BH41" i="1" s="1"/>
  <c r="F39" i="2" s="1"/>
  <c r="P39" i="2" s="1"/>
  <c r="EI49" i="1"/>
  <c r="EJ49" i="1" s="1"/>
  <c r="EK49" i="1" s="1"/>
  <c r="EL49" i="1" s="1"/>
  <c r="AA47" i="2" s="1"/>
  <c r="EI60" i="1"/>
  <c r="EJ60" i="1" s="1"/>
  <c r="EK60" i="1" s="1"/>
  <c r="EL60" i="1" s="1"/>
  <c r="AA58" i="2" s="1"/>
  <c r="EI52" i="1"/>
  <c r="EJ52" i="1" s="1"/>
  <c r="EK52" i="1" s="1"/>
  <c r="EL52" i="1" s="1"/>
  <c r="AA50" i="2" s="1"/>
  <c r="EI47" i="1"/>
  <c r="EJ47" i="1" s="1"/>
  <c r="EK47" i="1" s="1"/>
  <c r="EL47" i="1" s="1"/>
  <c r="AA45" i="2" s="1"/>
  <c r="EI46" i="1"/>
  <c r="EJ46" i="1" s="1"/>
  <c r="EK46" i="1" s="1"/>
  <c r="EL46" i="1" s="1"/>
  <c r="AA44" i="2" s="1"/>
  <c r="BG39" i="1"/>
  <c r="BH39" i="1" s="1"/>
  <c r="BG58" i="1"/>
  <c r="BH58" i="1" s="1"/>
  <c r="CD115" i="1" s="1"/>
  <c r="AV56" i="2" s="1"/>
  <c r="BG43" i="1"/>
  <c r="BH43" i="1" s="1"/>
  <c r="CD100" i="1" s="1"/>
  <c r="AV41" i="2" s="1"/>
  <c r="BG45" i="1"/>
  <c r="BH45" i="1" s="1"/>
  <c r="F43" i="2" s="1"/>
  <c r="P43" i="2" s="1"/>
  <c r="BG44" i="1"/>
  <c r="BH44" i="1" s="1"/>
  <c r="HL44" i="1" s="1"/>
  <c r="HM44" i="1" s="1"/>
  <c r="AK42" i="2" s="1"/>
  <c r="EI41" i="1"/>
  <c r="EJ41" i="1" s="1"/>
  <c r="EK41" i="1" s="1"/>
  <c r="EL41" i="1" s="1"/>
  <c r="AA39" i="2" s="1"/>
  <c r="EI38" i="1"/>
  <c r="EJ38" i="1" s="1"/>
  <c r="EK38" i="1" s="1"/>
  <c r="EL38" i="1" s="1"/>
  <c r="BG36" i="1"/>
  <c r="BH36" i="1" s="1"/>
  <c r="BG30" i="1"/>
  <c r="BH30" i="1" s="1"/>
  <c r="CD87" i="1" s="1"/>
  <c r="BG42" i="1"/>
  <c r="BH42" i="1" s="1"/>
  <c r="CD99" i="1" s="1"/>
  <c r="AV40" i="2" s="1"/>
  <c r="EI43" i="1"/>
  <c r="EJ43" i="1" s="1"/>
  <c r="EK43" i="1" s="1"/>
  <c r="EL43" i="1" s="1"/>
  <c r="AA41" i="2" s="1"/>
  <c r="EI40" i="1"/>
  <c r="EJ40" i="1" s="1"/>
  <c r="EK40" i="1" s="1"/>
  <c r="EL40" i="1" s="1"/>
  <c r="EI37" i="1"/>
  <c r="EJ37" i="1" s="1"/>
  <c r="EK37" i="1" s="1"/>
  <c r="EL37" i="1" s="1"/>
  <c r="BG33" i="1"/>
  <c r="BH33" i="1" s="1"/>
  <c r="CD90" i="1" s="1"/>
  <c r="BG35" i="1"/>
  <c r="BH35" i="1" s="1"/>
  <c r="BG38" i="1"/>
  <c r="BH38" i="1" s="1"/>
  <c r="EI36" i="1"/>
  <c r="EJ36" i="1" s="1"/>
  <c r="EK36" i="1" s="1"/>
  <c r="EL36" i="1" s="1"/>
  <c r="EI32" i="1"/>
  <c r="EJ32" i="1" s="1"/>
  <c r="EK32" i="1" s="1"/>
  <c r="EL32" i="1" s="1"/>
  <c r="EM32" i="1" s="1"/>
  <c r="FO32" i="1" s="1"/>
  <c r="FU32" i="1" s="1"/>
  <c r="AB30" i="2" s="1"/>
  <c r="EC36" i="1"/>
  <c r="CP36" i="1"/>
  <c r="I34" i="2" s="1"/>
  <c r="EP37" i="1"/>
  <c r="CP33" i="1"/>
  <c r="I31" i="2" s="1"/>
  <c r="EI31" i="1"/>
  <c r="EJ31" i="1" s="1"/>
  <c r="EK31" i="1" s="1"/>
  <c r="EL31" i="1" s="1"/>
  <c r="AA29" i="2" s="1"/>
  <c r="EI24" i="1"/>
  <c r="EJ24" i="1" s="1"/>
  <c r="EK24" i="1" s="1"/>
  <c r="EL24" i="1" s="1"/>
  <c r="AA22" i="2" s="1"/>
  <c r="BG34" i="1"/>
  <c r="BH34" i="1" s="1"/>
  <c r="BG37" i="1"/>
  <c r="BH37" i="1" s="1"/>
  <c r="EI35" i="1"/>
  <c r="EJ35" i="1" s="1"/>
  <c r="EK35" i="1" s="1"/>
  <c r="EL35" i="1" s="1"/>
  <c r="EP35" i="1" s="1"/>
  <c r="EI34" i="1"/>
  <c r="EJ34" i="1" s="1"/>
  <c r="EK34" i="1" s="1"/>
  <c r="EL34" i="1" s="1"/>
  <c r="EO34" i="1" s="1"/>
  <c r="EQ34" i="1" s="1"/>
  <c r="EI30" i="1"/>
  <c r="EJ30" i="1" s="1"/>
  <c r="EK30" i="1" s="1"/>
  <c r="EL30" i="1" s="1"/>
  <c r="EM30" i="1" s="1"/>
  <c r="FO30" i="1" s="1"/>
  <c r="FU30" i="1" s="1"/>
  <c r="AB28" i="2" s="1"/>
  <c r="EI28" i="1"/>
  <c r="EJ28" i="1" s="1"/>
  <c r="EK28" i="1" s="1"/>
  <c r="EL28" i="1" s="1"/>
  <c r="BG24" i="1"/>
  <c r="BH24" i="1" s="1"/>
  <c r="F22" i="2" s="1"/>
  <c r="P22" i="2" s="1"/>
  <c r="EI39" i="1"/>
  <c r="EJ39" i="1" s="1"/>
  <c r="EK39" i="1" s="1"/>
  <c r="EL39" i="1" s="1"/>
  <c r="EO39" i="1" s="1"/>
  <c r="BG32" i="1"/>
  <c r="BH32" i="1" s="1"/>
  <c r="EI33" i="1"/>
  <c r="EJ33" i="1" s="1"/>
  <c r="EK33" i="1" s="1"/>
  <c r="EL33" i="1" s="1"/>
  <c r="EN33" i="1" s="1"/>
  <c r="BG29" i="1"/>
  <c r="BH29" i="1" s="1"/>
  <c r="F27" i="2" s="1"/>
  <c r="P27" i="2" s="1"/>
  <c r="EI26" i="1"/>
  <c r="EJ26" i="1" s="1"/>
  <c r="EK26" i="1" s="1"/>
  <c r="EL26" i="1" s="1"/>
  <c r="EO26" i="1" s="1"/>
  <c r="EI27" i="1"/>
  <c r="EJ27" i="1" s="1"/>
  <c r="EK27" i="1" s="1"/>
  <c r="EL27" i="1" s="1"/>
  <c r="EP27" i="1" s="1"/>
  <c r="BG22" i="1"/>
  <c r="BH22" i="1" s="1"/>
  <c r="BG28" i="1"/>
  <c r="BH28" i="1" s="1"/>
  <c r="EI25" i="1"/>
  <c r="EJ25" i="1" s="1"/>
  <c r="EK25" i="1" s="1"/>
  <c r="EL25" i="1" s="1"/>
  <c r="BG27" i="1"/>
  <c r="BH27" i="1" s="1"/>
  <c r="CL27" i="1" s="1"/>
  <c r="H25" i="2" s="1"/>
  <c r="BG23" i="1"/>
  <c r="BH23" i="1" s="1"/>
  <c r="CD80" i="1" s="1"/>
  <c r="BG31" i="1"/>
  <c r="BH31" i="1" s="1"/>
  <c r="F29" i="2" s="1"/>
  <c r="P29" i="2" s="1"/>
  <c r="EI29" i="1"/>
  <c r="EJ29" i="1" s="1"/>
  <c r="EK29" i="1" s="1"/>
  <c r="EL29" i="1" s="1"/>
  <c r="EM29" i="1" s="1"/>
  <c r="FO29" i="1" s="1"/>
  <c r="FU29" i="1" s="1"/>
  <c r="AB27" i="2" s="1"/>
  <c r="BG21" i="1"/>
  <c r="BH21" i="1" s="1"/>
  <c r="EI20" i="1"/>
  <c r="EJ20" i="1" s="1"/>
  <c r="EK20" i="1" s="1"/>
  <c r="EL20" i="1" s="1"/>
  <c r="EN20" i="1" s="1"/>
  <c r="BG25" i="1"/>
  <c r="BH25" i="1" s="1"/>
  <c r="F23" i="2" s="1"/>
  <c r="P23" i="2" s="1"/>
  <c r="EI18" i="1"/>
  <c r="EJ18" i="1" s="1"/>
  <c r="EK18" i="1" s="1"/>
  <c r="EL18" i="1" s="1"/>
  <c r="BG19" i="1"/>
  <c r="BH19" i="1" s="1"/>
  <c r="CL19" i="1" s="1"/>
  <c r="H17" i="2" s="1"/>
  <c r="EI21" i="1"/>
  <c r="EJ21" i="1" s="1"/>
  <c r="EK21" i="1" s="1"/>
  <c r="EL21" i="1" s="1"/>
  <c r="BG26" i="1"/>
  <c r="BH26" i="1" s="1"/>
  <c r="EI23" i="1"/>
  <c r="EJ23" i="1" s="1"/>
  <c r="EK23" i="1" s="1"/>
  <c r="EL23" i="1" s="1"/>
  <c r="EP23" i="1" s="1"/>
  <c r="EQ23" i="1" s="1"/>
  <c r="BG16" i="1"/>
  <c r="BH16" i="1" s="1"/>
  <c r="EB16" i="1" s="1"/>
  <c r="R14" i="2" s="1"/>
  <c r="EI22" i="1"/>
  <c r="EJ22" i="1" s="1"/>
  <c r="EK22" i="1" s="1"/>
  <c r="EL22" i="1" s="1"/>
  <c r="EI19" i="1"/>
  <c r="EJ19" i="1" s="1"/>
  <c r="EK19" i="1" s="1"/>
  <c r="EL19" i="1" s="1"/>
  <c r="EI17" i="1"/>
  <c r="EJ17" i="1" s="1"/>
  <c r="EK17" i="1" s="1"/>
  <c r="EL17" i="1" s="1"/>
  <c r="AA15" i="2" s="1"/>
  <c r="BG18" i="1"/>
  <c r="BH18" i="1" s="1"/>
  <c r="F16" i="2" s="1"/>
  <c r="P16" i="2" s="1"/>
  <c r="EO32" i="1"/>
  <c r="EQ32" i="1" s="1"/>
  <c r="EC32" i="1"/>
  <c r="CP32" i="1"/>
  <c r="I30" i="2" s="1"/>
  <c r="CL30" i="1"/>
  <c r="H28" i="2" s="1"/>
  <c r="EN31" i="1"/>
  <c r="EQ31" i="1" s="1"/>
  <c r="EP33" i="1"/>
  <c r="CL31" i="1"/>
  <c r="H29" i="2" s="1"/>
  <c r="CL29" i="1"/>
  <c r="H27" i="2" s="1"/>
  <c r="BG20" i="1"/>
  <c r="BH20" i="1" s="1"/>
  <c r="EI15" i="1"/>
  <c r="EJ15" i="1" s="1"/>
  <c r="EK15" i="1" s="1"/>
  <c r="EL15" i="1" s="1"/>
  <c r="AA13" i="2" s="1"/>
  <c r="BG17" i="1"/>
  <c r="BH17" i="1" s="1"/>
  <c r="EI16" i="1"/>
  <c r="EJ16" i="1" s="1"/>
  <c r="EK16" i="1" s="1"/>
  <c r="EL16" i="1" s="1"/>
  <c r="EM16" i="1" s="1"/>
  <c r="BG15" i="1"/>
  <c r="BH15" i="1" s="1"/>
  <c r="EB15" i="1" s="1"/>
  <c r="F61" i="2"/>
  <c r="P61" i="2" s="1"/>
  <c r="HL64" i="1"/>
  <c r="HM64" i="1" s="1"/>
  <c r="CD121" i="1"/>
  <c r="HL61" i="1"/>
  <c r="HM61" i="1" s="1"/>
  <c r="AK59" i="2" s="1"/>
  <c r="CD118" i="1"/>
  <c r="AV59" i="2" s="1"/>
  <c r="HL53" i="1"/>
  <c r="HM53" i="1" s="1"/>
  <c r="AK51" i="2" s="1"/>
  <c r="CP30" i="1"/>
  <c r="I28" i="2" s="1"/>
  <c r="EP30" i="1"/>
  <c r="HU15" i="1"/>
  <c r="IJ69" i="1"/>
  <c r="HL50" i="1"/>
  <c r="HM50" i="1" s="1"/>
  <c r="AK48" i="2" s="1"/>
  <c r="F41" i="2"/>
  <c r="P41" i="2" s="1"/>
  <c r="HL43" i="1"/>
  <c r="HM43" i="1" s="1"/>
  <c r="AK41" i="2" s="1"/>
  <c r="CL28" i="1"/>
  <c r="H26" i="2" s="1"/>
  <c r="EC29" i="1"/>
  <c r="CP29" i="1"/>
  <c r="EO29" i="1"/>
  <c r="CL25" i="1"/>
  <c r="H23" i="2" s="1"/>
  <c r="F57" i="2"/>
  <c r="P57" i="2" s="1"/>
  <c r="HL59" i="1"/>
  <c r="HM59" i="1" s="1"/>
  <c r="AK57" i="2" s="1"/>
  <c r="CD116" i="1"/>
  <c r="AV57" i="2" s="1"/>
  <c r="CD109" i="1"/>
  <c r="AV50" i="2" s="1"/>
  <c r="EN28" i="1"/>
  <c r="EM28" i="1"/>
  <c r="FO28" i="1" s="1"/>
  <c r="FU28" i="1" s="1"/>
  <c r="AB26" i="2" s="1"/>
  <c r="CD92" i="1"/>
  <c r="CL24" i="1"/>
  <c r="H22" i="2" s="1"/>
  <c r="CK23" i="1"/>
  <c r="G21" i="2" s="1"/>
  <c r="CL23" i="1"/>
  <c r="FM16" i="1" l="1"/>
  <c r="FO16" i="1"/>
  <c r="AA23" i="2"/>
  <c r="EN25" i="1"/>
  <c r="EQ25" i="1" s="1"/>
  <c r="CD83" i="1"/>
  <c r="CQ83" i="1" s="1"/>
  <c r="EC26" i="1"/>
  <c r="CP26" i="1"/>
  <c r="I24" i="2" s="1"/>
  <c r="HL28" i="1"/>
  <c r="HM28" i="1" s="1"/>
  <c r="CP28" i="1"/>
  <c r="I26" i="2" s="1"/>
  <c r="EC22" i="1"/>
  <c r="CL22" i="1"/>
  <c r="H20" i="2" s="1"/>
  <c r="HO21" i="1"/>
  <c r="HQ15" i="1"/>
  <c r="HS15" i="1" s="1"/>
  <c r="HO53" i="1"/>
  <c r="HO35" i="1"/>
  <c r="HP35" i="1" s="1"/>
  <c r="HR35" i="1" s="1"/>
  <c r="HO48" i="1"/>
  <c r="HO34" i="1"/>
  <c r="HP34" i="1" s="1"/>
  <c r="HR34" i="1" s="1"/>
  <c r="HO26" i="1"/>
  <c r="HO18" i="1"/>
  <c r="HQ18" i="1" s="1"/>
  <c r="HS18" i="1" s="1"/>
  <c r="HO57" i="1"/>
  <c r="HO46" i="1"/>
  <c r="HO40" i="1"/>
  <c r="HP40" i="1" s="1"/>
  <c r="HR40" i="1" s="1"/>
  <c r="HT40" i="1" s="1"/>
  <c r="IN40" i="1" s="1"/>
  <c r="HO37" i="1"/>
  <c r="HP37" i="1" s="1"/>
  <c r="HO23" i="1"/>
  <c r="HQ23" i="1" s="1"/>
  <c r="HS23" i="1" s="1"/>
  <c r="HL17" i="1"/>
  <c r="HM17" i="1" s="1"/>
  <c r="AK15" i="2" s="1"/>
  <c r="CL17" i="1"/>
  <c r="H15" i="2" s="1"/>
  <c r="HO61" i="1"/>
  <c r="HO63" i="1"/>
  <c r="HO56" i="1"/>
  <c r="HO55" i="1"/>
  <c r="HO58" i="1"/>
  <c r="HO49" i="1"/>
  <c r="HO41" i="1"/>
  <c r="HP41" i="1" s="1"/>
  <c r="HR41" i="1" s="1"/>
  <c r="HT41" i="1" s="1"/>
  <c r="IG41" i="1" s="1"/>
  <c r="HO36" i="1"/>
  <c r="HP36" i="1" s="1"/>
  <c r="HR36" i="1" s="1"/>
  <c r="HO30" i="1"/>
  <c r="HP30" i="1" s="1"/>
  <c r="HR30" i="1" s="1"/>
  <c r="HO31" i="1"/>
  <c r="HO25" i="1"/>
  <c r="HP25" i="1" s="1"/>
  <c r="HO22" i="1"/>
  <c r="HP22" i="1" s="1"/>
  <c r="HO16" i="1"/>
  <c r="HP16" i="1" s="1"/>
  <c r="HR16" i="1" s="1"/>
  <c r="HO50" i="1"/>
  <c r="HO47" i="1"/>
  <c r="HO43" i="1"/>
  <c r="HO42" i="1"/>
  <c r="HP42" i="1" s="1"/>
  <c r="HR42" i="1" s="1"/>
  <c r="HT42" i="1" s="1"/>
  <c r="IL42" i="1" s="1"/>
  <c r="HO29" i="1"/>
  <c r="HO20" i="1"/>
  <c r="HQ20" i="1" s="1"/>
  <c r="HS20" i="1" s="1"/>
  <c r="CL21" i="1"/>
  <c r="H19" i="2" s="1"/>
  <c r="EC21" i="1"/>
  <c r="CP21" i="1"/>
  <c r="I19" i="2" s="1"/>
  <c r="F48" i="2"/>
  <c r="P48" i="2" s="1"/>
  <c r="HP15" i="1"/>
  <c r="HR15" i="1" s="1"/>
  <c r="HO60" i="1"/>
  <c r="HO62" i="1"/>
  <c r="HO44" i="1"/>
  <c r="HO39" i="1"/>
  <c r="HP39" i="1" s="1"/>
  <c r="HR39" i="1" s="1"/>
  <c r="HT39" i="1" s="1"/>
  <c r="IH39" i="1" s="1"/>
  <c r="HO27" i="1"/>
  <c r="HP27" i="1" s="1"/>
  <c r="HR27" i="1" s="1"/>
  <c r="HO17" i="1"/>
  <c r="HP17" i="1" s="1"/>
  <c r="HR17" i="1" s="1"/>
  <c r="HO59" i="1"/>
  <c r="HO64" i="1"/>
  <c r="HO52" i="1"/>
  <c r="HO51" i="1"/>
  <c r="HO54" i="1"/>
  <c r="HO45" i="1"/>
  <c r="HO33" i="1"/>
  <c r="HP33" i="1" s="1"/>
  <c r="HR33" i="1" s="1"/>
  <c r="HO38" i="1"/>
  <c r="HP38" i="1" s="1"/>
  <c r="HR38" i="1" s="1"/>
  <c r="HO32" i="1"/>
  <c r="HP32" i="1" s="1"/>
  <c r="HR32" i="1" s="1"/>
  <c r="HO28" i="1"/>
  <c r="HP28" i="1" s="1"/>
  <c r="HR28" i="1" s="1"/>
  <c r="HO24" i="1"/>
  <c r="HP24" i="1" s="1"/>
  <c r="HL20" i="1"/>
  <c r="HM20" i="1" s="1"/>
  <c r="AK18" i="2" s="1"/>
  <c r="CL20" i="1"/>
  <c r="H18" i="2" s="1"/>
  <c r="EO22" i="1"/>
  <c r="EP22" i="1"/>
  <c r="EN21" i="1"/>
  <c r="EO21" i="1"/>
  <c r="CL26" i="1"/>
  <c r="H24" i="2" s="1"/>
  <c r="CK35" i="1"/>
  <c r="G33" i="2" s="1"/>
  <c r="CP35" i="1"/>
  <c r="I33" i="2" s="1"/>
  <c r="F30" i="2"/>
  <c r="P30" i="2" s="1"/>
  <c r="CL32" i="1"/>
  <c r="H30" i="2" s="1"/>
  <c r="CL33" i="1"/>
  <c r="H31" i="2" s="1"/>
  <c r="HL54" i="1"/>
  <c r="HM54" i="1" s="1"/>
  <c r="AK52" i="2" s="1"/>
  <c r="CD113" i="1"/>
  <c r="AV54" i="2" s="1"/>
  <c r="HL56" i="1"/>
  <c r="HM56" i="1" s="1"/>
  <c r="AK54" i="2" s="1"/>
  <c r="EB25" i="1"/>
  <c r="R23" i="2" s="1"/>
  <c r="CD110" i="1"/>
  <c r="AV51" i="2" s="1"/>
  <c r="EQ33" i="1"/>
  <c r="GZ33" i="1" s="1"/>
  <c r="F32" i="2"/>
  <c r="P32" i="2" s="1"/>
  <c r="EC34" i="1"/>
  <c r="CP34" i="1"/>
  <c r="I32" i="2" s="1"/>
  <c r="HC34" i="1"/>
  <c r="GX34" i="1"/>
  <c r="GZ34" i="1"/>
  <c r="HA34" i="1"/>
  <c r="HB34" i="1"/>
  <c r="HD34" i="1"/>
  <c r="GY34" i="1"/>
  <c r="HE34" i="1"/>
  <c r="AA26" i="2"/>
  <c r="EP28" i="1"/>
  <c r="EQ28" i="1" s="1"/>
  <c r="F25" i="2"/>
  <c r="P25" i="2" s="1"/>
  <c r="EC27" i="1"/>
  <c r="CP27" i="1"/>
  <c r="I25" i="2" s="1"/>
  <c r="AA25" i="2"/>
  <c r="EO27" i="1"/>
  <c r="EQ27" i="1" s="1"/>
  <c r="AA24" i="2"/>
  <c r="EN26" i="1"/>
  <c r="EQ26" i="1" s="1"/>
  <c r="HQ38" i="1"/>
  <c r="EN38" i="1"/>
  <c r="EM38" i="1"/>
  <c r="FO38" i="1" s="1"/>
  <c r="FU38" i="1" s="1"/>
  <c r="AB36" i="2" s="1"/>
  <c r="F37" i="2"/>
  <c r="P37" i="2" s="1"/>
  <c r="EC39" i="1"/>
  <c r="CP39" i="1"/>
  <c r="I37" i="2" s="1"/>
  <c r="CK38" i="1"/>
  <c r="G36" i="2" s="1"/>
  <c r="EB38" i="1"/>
  <c r="R36" i="2" s="1"/>
  <c r="CL38" i="1"/>
  <c r="H36" i="2" s="1"/>
  <c r="AA38" i="2"/>
  <c r="EP40" i="1"/>
  <c r="EQ40" i="1" s="1"/>
  <c r="EB22" i="1"/>
  <c r="R20" i="2" s="1"/>
  <c r="HL41" i="1"/>
  <c r="HM41" i="1" s="1"/>
  <c r="AK39" i="2" s="1"/>
  <c r="EB23" i="1"/>
  <c r="R21" i="2" s="1"/>
  <c r="HL47" i="1"/>
  <c r="HM47" i="1" s="1"/>
  <c r="AK45" i="2" s="1"/>
  <c r="EM22" i="1"/>
  <c r="F45" i="2"/>
  <c r="P45" i="2" s="1"/>
  <c r="CK22" i="1"/>
  <c r="G20" i="2" s="1"/>
  <c r="CD98" i="1"/>
  <c r="AV39" i="2" s="1"/>
  <c r="IH40" i="1"/>
  <c r="CK27" i="1"/>
  <c r="G25" i="2" s="1"/>
  <c r="EM25" i="1"/>
  <c r="FO25" i="1" s="1"/>
  <c r="FU25" i="1" s="1"/>
  <c r="AB23" i="2" s="1"/>
  <c r="EM24" i="1"/>
  <c r="FN24" i="1" s="1"/>
  <c r="EB27" i="1"/>
  <c r="R25" i="2" s="1"/>
  <c r="HL60" i="1"/>
  <c r="HM60" i="1" s="1"/>
  <c r="AK58" i="2" s="1"/>
  <c r="HL51" i="1"/>
  <c r="HM51" i="1" s="1"/>
  <c r="AK49" i="2" s="1"/>
  <c r="EM27" i="1"/>
  <c r="FO27" i="1" s="1"/>
  <c r="FU27" i="1" s="1"/>
  <c r="AB25" i="2" s="1"/>
  <c r="F58" i="2"/>
  <c r="P58" i="2" s="1"/>
  <c r="EM23" i="1"/>
  <c r="FN23" i="1" s="1"/>
  <c r="CK30" i="1"/>
  <c r="G28" i="2" s="1"/>
  <c r="F52" i="2"/>
  <c r="P52" i="2" s="1"/>
  <c r="EB29" i="1"/>
  <c r="R27" i="2" s="1"/>
  <c r="CK24" i="1"/>
  <c r="G22" i="2" s="1"/>
  <c r="CK28" i="1"/>
  <c r="G26" i="2" s="1"/>
  <c r="EM26" i="1"/>
  <c r="FO26" i="1" s="1"/>
  <c r="FU26" i="1" s="1"/>
  <c r="AB24" i="2" s="1"/>
  <c r="EB24" i="1"/>
  <c r="R22" i="2" s="1"/>
  <c r="CK25" i="1"/>
  <c r="G23" i="2" s="1"/>
  <c r="EB28" i="1"/>
  <c r="R26" i="2" s="1"/>
  <c r="EM31" i="1"/>
  <c r="FO31" i="1" s="1"/>
  <c r="FU31" i="1" s="1"/>
  <c r="AB29" i="2" s="1"/>
  <c r="EB30" i="1"/>
  <c r="R28" i="2" s="1"/>
  <c r="EB33" i="1"/>
  <c r="R31" i="2" s="1"/>
  <c r="EB35" i="1"/>
  <c r="R33" i="2" s="1"/>
  <c r="HQ36" i="1"/>
  <c r="HS36" i="1" s="1"/>
  <c r="AA36" i="2"/>
  <c r="EO38" i="1"/>
  <c r="F35" i="2"/>
  <c r="P35" i="2" s="1"/>
  <c r="EB37" i="1"/>
  <c r="R35" i="2" s="1"/>
  <c r="CK37" i="1"/>
  <c r="G35" i="2" s="1"/>
  <c r="CL37" i="1"/>
  <c r="H35" i="2" s="1"/>
  <c r="CK33" i="1"/>
  <c r="G31" i="2" s="1"/>
  <c r="AA34" i="2"/>
  <c r="EM36" i="1"/>
  <c r="FO36" i="1" s="1"/>
  <c r="FU36" i="1" s="1"/>
  <c r="AB34" i="2" s="1"/>
  <c r="AA35" i="2"/>
  <c r="EN37" i="1"/>
  <c r="EQ37" i="1" s="1"/>
  <c r="EM37" i="1"/>
  <c r="FO37" i="1" s="1"/>
  <c r="FU37" i="1" s="1"/>
  <c r="AB35" i="2" s="1"/>
  <c r="HQ37" i="1"/>
  <c r="AA37" i="2"/>
  <c r="EP39" i="1"/>
  <c r="EQ39" i="1" s="1"/>
  <c r="CD95" i="1"/>
  <c r="EC38" i="1"/>
  <c r="CP38" i="1"/>
  <c r="I36" i="2" s="1"/>
  <c r="HL36" i="1"/>
  <c r="HM36" i="1" s="1"/>
  <c r="CK36" i="1"/>
  <c r="G34" i="2" s="1"/>
  <c r="EB36" i="1"/>
  <c r="R34" i="2" s="1"/>
  <c r="CL36" i="1"/>
  <c r="H34" i="2" s="1"/>
  <c r="CD114" i="1"/>
  <c r="AV55" i="2" s="1"/>
  <c r="F50" i="2"/>
  <c r="P50" i="2" s="1"/>
  <c r="F55" i="2"/>
  <c r="P55" i="2" s="1"/>
  <c r="HL63" i="1"/>
  <c r="HM63" i="1" s="1"/>
  <c r="AK61" i="2" s="1"/>
  <c r="HL46" i="1"/>
  <c r="HM46" i="1" s="1"/>
  <c r="AK44" i="2" s="1"/>
  <c r="HL62" i="1"/>
  <c r="HM62" i="1" s="1"/>
  <c r="AK60" i="2" s="1"/>
  <c r="HL55" i="1"/>
  <c r="HM55" i="1" s="1"/>
  <c r="AK53" i="2" s="1"/>
  <c r="F49" i="2"/>
  <c r="P49" i="2" s="1"/>
  <c r="CD105" i="1"/>
  <c r="AV46" i="2" s="1"/>
  <c r="F44" i="2"/>
  <c r="P44" i="2" s="1"/>
  <c r="HL37" i="1"/>
  <c r="HM37" i="1" s="1"/>
  <c r="CD102" i="1"/>
  <c r="AV43" i="2" s="1"/>
  <c r="CD106" i="1"/>
  <c r="AV47" i="2" s="1"/>
  <c r="HL33" i="1"/>
  <c r="HM33" i="1" s="1"/>
  <c r="AK31" i="2" s="1"/>
  <c r="HL49" i="1"/>
  <c r="HM49" i="1" s="1"/>
  <c r="AK47" i="2" s="1"/>
  <c r="F53" i="2"/>
  <c r="P53" i="2" s="1"/>
  <c r="HL48" i="1"/>
  <c r="HM48" i="1" s="1"/>
  <c r="AK46" i="2" s="1"/>
  <c r="F60" i="2"/>
  <c r="P60" i="2" s="1"/>
  <c r="HL35" i="1"/>
  <c r="HM35" i="1" s="1"/>
  <c r="AK33" i="2" s="1"/>
  <c r="CD94" i="1"/>
  <c r="F33" i="2"/>
  <c r="P33" i="2" s="1"/>
  <c r="HL58" i="1"/>
  <c r="HM58" i="1" s="1"/>
  <c r="AK56" i="2" s="1"/>
  <c r="F56" i="2"/>
  <c r="P56" i="2" s="1"/>
  <c r="CD97" i="1"/>
  <c r="AV38" i="2" s="1"/>
  <c r="EM15" i="1"/>
  <c r="FO15" i="1" s="1"/>
  <c r="F34" i="2"/>
  <c r="P34" i="2" s="1"/>
  <c r="CD93" i="1"/>
  <c r="HL45" i="1"/>
  <c r="HM45" i="1" s="1"/>
  <c r="AK43" i="2" s="1"/>
  <c r="HL38" i="1"/>
  <c r="HM38" i="1" s="1"/>
  <c r="HL39" i="1"/>
  <c r="HM39" i="1" s="1"/>
  <c r="AK37" i="2" s="1"/>
  <c r="CD101" i="1"/>
  <c r="AV42" i="2" s="1"/>
  <c r="HL40" i="1"/>
  <c r="HM40" i="1" s="1"/>
  <c r="AK38" i="2" s="1"/>
  <c r="F42" i="2"/>
  <c r="P42" i="2" s="1"/>
  <c r="HL30" i="1"/>
  <c r="HM30" i="1" s="1"/>
  <c r="AK28" i="2" s="1"/>
  <c r="CD96" i="1"/>
  <c r="F28" i="2"/>
  <c r="P28" i="2" s="1"/>
  <c r="AA27" i="2"/>
  <c r="F31" i="2"/>
  <c r="P31" i="2" s="1"/>
  <c r="CD91" i="1"/>
  <c r="HL32" i="1"/>
  <c r="HM32" i="1" s="1"/>
  <c r="AK30" i="2" s="1"/>
  <c r="HL42" i="1"/>
  <c r="HM42" i="1" s="1"/>
  <c r="AK40" i="2" s="1"/>
  <c r="F40" i="2"/>
  <c r="P40" i="2" s="1"/>
  <c r="AA30" i="2"/>
  <c r="F36" i="2"/>
  <c r="P36" i="2" s="1"/>
  <c r="EM19" i="1"/>
  <c r="FN19" i="1" s="1"/>
  <c r="FU19" i="1" s="1"/>
  <c r="AB17" i="2" s="1"/>
  <c r="EO19" i="1"/>
  <c r="EQ19" i="1" s="1"/>
  <c r="EM20" i="1"/>
  <c r="EP20" i="1"/>
  <c r="EQ20" i="1" s="1"/>
  <c r="HL18" i="1"/>
  <c r="HM18" i="1" s="1"/>
  <c r="HN18" i="1" s="1"/>
  <c r="CL18" i="1"/>
  <c r="H16" i="2" s="1"/>
  <c r="EB19" i="1"/>
  <c r="R17" i="2" s="1"/>
  <c r="EC19" i="1"/>
  <c r="CP19" i="1"/>
  <c r="I17" i="2" s="1"/>
  <c r="AA16" i="2"/>
  <c r="EN18" i="1"/>
  <c r="EQ18" i="1" s="1"/>
  <c r="CL35" i="1"/>
  <c r="H33" i="2" s="1"/>
  <c r="CK31" i="1"/>
  <c r="G29" i="2" s="1"/>
  <c r="CK29" i="1"/>
  <c r="G27" i="2" s="1"/>
  <c r="EB31" i="1"/>
  <c r="R29" i="2" s="1"/>
  <c r="EO36" i="1"/>
  <c r="EQ36" i="1" s="1"/>
  <c r="HC36" i="1" s="1"/>
  <c r="CM90" i="1"/>
  <c r="CN90" i="1"/>
  <c r="AV34" i="2"/>
  <c r="CQ93" i="1"/>
  <c r="CD89" i="1"/>
  <c r="EB32" i="1"/>
  <c r="R30" i="2" s="1"/>
  <c r="CK32" i="1"/>
  <c r="G30" i="2" s="1"/>
  <c r="HL34" i="1"/>
  <c r="HM34" i="1" s="1"/>
  <c r="EB34" i="1"/>
  <c r="R32" i="2" s="1"/>
  <c r="CK34" i="1"/>
  <c r="G32" i="2" s="1"/>
  <c r="CL34" i="1"/>
  <c r="H32" i="2" s="1"/>
  <c r="AA32" i="2"/>
  <c r="EM34" i="1"/>
  <c r="FO34" i="1" s="1"/>
  <c r="FU34" i="1" s="1"/>
  <c r="AB32" i="2" s="1"/>
  <c r="AV33" i="2"/>
  <c r="CM92" i="1"/>
  <c r="CN92" i="1"/>
  <c r="HN33" i="1"/>
  <c r="CN91" i="1"/>
  <c r="HQ33" i="1"/>
  <c r="HS33" i="1" s="1"/>
  <c r="HQ32" i="1"/>
  <c r="HS32" i="1" s="1"/>
  <c r="AA33" i="2"/>
  <c r="EM35" i="1"/>
  <c r="FO35" i="1" s="1"/>
  <c r="FU35" i="1" s="1"/>
  <c r="AB33" i="2" s="1"/>
  <c r="EN35" i="1"/>
  <c r="EQ35" i="1" s="1"/>
  <c r="HQ35" i="1"/>
  <c r="HS35" i="1" s="1"/>
  <c r="HQ34" i="1"/>
  <c r="HS34" i="1" s="1"/>
  <c r="AA31" i="2"/>
  <c r="EM33" i="1"/>
  <c r="FO33" i="1" s="1"/>
  <c r="FU33" i="1" s="1"/>
  <c r="AB31" i="2" s="1"/>
  <c r="FO23" i="1"/>
  <c r="FO24" i="1"/>
  <c r="CD84" i="1"/>
  <c r="AA28" i="2"/>
  <c r="HL24" i="1"/>
  <c r="HM24" i="1" s="1"/>
  <c r="AK22" i="2" s="1"/>
  <c r="CD81" i="1"/>
  <c r="AV22" i="2" s="1"/>
  <c r="AA20" i="2"/>
  <c r="HL23" i="1"/>
  <c r="HM23" i="1" s="1"/>
  <c r="AK21" i="2" s="1"/>
  <c r="AA18" i="2"/>
  <c r="HL25" i="1"/>
  <c r="HM25" i="1" s="1"/>
  <c r="AK23" i="2" s="1"/>
  <c r="CD86" i="1"/>
  <c r="AV27" i="2" s="1"/>
  <c r="HL29" i="1"/>
  <c r="HM29" i="1" s="1"/>
  <c r="AK27" i="2" s="1"/>
  <c r="AA21" i="2"/>
  <c r="CD79" i="1"/>
  <c r="F21" i="2"/>
  <c r="P21" i="2" s="1"/>
  <c r="EM18" i="1"/>
  <c r="HL22" i="1"/>
  <c r="HM22" i="1" s="1"/>
  <c r="AK20" i="2" s="1"/>
  <c r="CP22" i="1"/>
  <c r="I20" i="2" s="1"/>
  <c r="F20" i="2"/>
  <c r="P20" i="2" s="1"/>
  <c r="CD82" i="1"/>
  <c r="AV23" i="2" s="1"/>
  <c r="HL26" i="1"/>
  <c r="HM26" i="1" s="1"/>
  <c r="AK24" i="2" s="1"/>
  <c r="F19" i="2"/>
  <c r="P19" i="2" s="1"/>
  <c r="HL27" i="1"/>
  <c r="HM27" i="1" s="1"/>
  <c r="AK25" i="2" s="1"/>
  <c r="CK21" i="1"/>
  <c r="G19" i="2" s="1"/>
  <c r="HL31" i="1"/>
  <c r="HM31" i="1" s="1"/>
  <c r="AK29" i="2" s="1"/>
  <c r="HL19" i="1"/>
  <c r="HM19" i="1" s="1"/>
  <c r="HN19" i="1" s="1"/>
  <c r="CK16" i="1"/>
  <c r="G14" i="2" s="1"/>
  <c r="F14" i="2"/>
  <c r="P14" i="2" s="1"/>
  <c r="CK18" i="1"/>
  <c r="G16" i="2" s="1"/>
  <c r="CD75" i="1"/>
  <c r="CK19" i="1"/>
  <c r="G17" i="2" s="1"/>
  <c r="F17" i="2"/>
  <c r="P17" i="2" s="1"/>
  <c r="EB18" i="1"/>
  <c r="R16" i="2" s="1"/>
  <c r="CD76" i="1"/>
  <c r="CN76" i="1" s="1"/>
  <c r="F26" i="2"/>
  <c r="P26" i="2" s="1"/>
  <c r="HL16" i="1"/>
  <c r="HM16" i="1" s="1"/>
  <c r="AK14" i="2" s="1"/>
  <c r="CD88" i="1"/>
  <c r="AV29" i="2" s="1"/>
  <c r="CD85" i="1"/>
  <c r="CD73" i="1"/>
  <c r="AV14" i="2" s="1"/>
  <c r="HL21" i="1"/>
  <c r="HM21" i="1" s="1"/>
  <c r="AK19" i="2" s="1"/>
  <c r="EB21" i="1"/>
  <c r="R19" i="2" s="1"/>
  <c r="CD78" i="1"/>
  <c r="CD74" i="1"/>
  <c r="AA19" i="2"/>
  <c r="EM21" i="1"/>
  <c r="CK17" i="1"/>
  <c r="G15" i="2" s="1"/>
  <c r="F15" i="2"/>
  <c r="P15" i="2" s="1"/>
  <c r="GZ23" i="1"/>
  <c r="HC23" i="1"/>
  <c r="GY23" i="1"/>
  <c r="HD23" i="1"/>
  <c r="HB23" i="1"/>
  <c r="HA23" i="1"/>
  <c r="GX23" i="1"/>
  <c r="HE23" i="1"/>
  <c r="AA14" i="2"/>
  <c r="EB26" i="1"/>
  <c r="R24" i="2" s="1"/>
  <c r="AA17" i="2"/>
  <c r="CK26" i="1"/>
  <c r="G24" i="2" s="1"/>
  <c r="F24" i="2"/>
  <c r="P24" i="2" s="1"/>
  <c r="EB17" i="1"/>
  <c r="R15" i="2" s="1"/>
  <c r="EM17" i="1"/>
  <c r="FO17" i="1" s="1"/>
  <c r="EB20" i="1"/>
  <c r="R18" i="2" s="1"/>
  <c r="HL15" i="1"/>
  <c r="HM15" i="1" s="1"/>
  <c r="AK13" i="2" s="1"/>
  <c r="CM87" i="1"/>
  <c r="CN87" i="1"/>
  <c r="CD72" i="1"/>
  <c r="CM72" i="1" s="1"/>
  <c r="CK20" i="1"/>
  <c r="G18" i="2" s="1"/>
  <c r="F18" i="2"/>
  <c r="P18" i="2" s="1"/>
  <c r="CN86" i="1"/>
  <c r="HQ30" i="1"/>
  <c r="HS30" i="1" s="1"/>
  <c r="HP31" i="1"/>
  <c r="HR31" i="1" s="1"/>
  <c r="HQ31" i="1"/>
  <c r="HS31" i="1" s="1"/>
  <c r="GX33" i="1"/>
  <c r="CQ89" i="1"/>
  <c r="HP29" i="1"/>
  <c r="HR29" i="1" s="1"/>
  <c r="HQ29" i="1"/>
  <c r="HS29" i="1" s="1"/>
  <c r="HE32" i="1"/>
  <c r="HD32" i="1"/>
  <c r="GZ32" i="1"/>
  <c r="GY32" i="1"/>
  <c r="GX32" i="1"/>
  <c r="HA32" i="1"/>
  <c r="HB32" i="1"/>
  <c r="HC32" i="1"/>
  <c r="CK15" i="1"/>
  <c r="G13" i="2" s="1"/>
  <c r="F13" i="2"/>
  <c r="P13" i="2" s="1"/>
  <c r="CD77" i="1"/>
  <c r="AV31" i="2"/>
  <c r="CQ90" i="1"/>
  <c r="CN88" i="1"/>
  <c r="HB31" i="1"/>
  <c r="HE31" i="1"/>
  <c r="GZ31" i="1"/>
  <c r="HC31" i="1"/>
  <c r="GX31" i="1"/>
  <c r="GY31" i="1"/>
  <c r="HA31" i="1"/>
  <c r="HD31" i="1"/>
  <c r="FO22" i="1"/>
  <c r="FT22" i="1"/>
  <c r="H21" i="2"/>
  <c r="EQ29" i="1"/>
  <c r="HN17" i="1"/>
  <c r="HQ28" i="1"/>
  <c r="HS28" i="1" s="1"/>
  <c r="CM81" i="1"/>
  <c r="R13" i="2"/>
  <c r="AK26" i="2"/>
  <c r="HN28" i="1"/>
  <c r="AV24" i="2"/>
  <c r="CM83" i="1"/>
  <c r="CN83" i="1"/>
  <c r="HQ26" i="1"/>
  <c r="HS26" i="1" s="1"/>
  <c r="HP26" i="1"/>
  <c r="HP20" i="1"/>
  <c r="HR20" i="1" s="1"/>
  <c r="HN23" i="1"/>
  <c r="CN85" i="1"/>
  <c r="AV28" i="2"/>
  <c r="CQ87" i="1"/>
  <c r="HQ19" i="1"/>
  <c r="HS19" i="1" s="1"/>
  <c r="HP19" i="1"/>
  <c r="HR19" i="1" s="1"/>
  <c r="AV21" i="2"/>
  <c r="CM80" i="1"/>
  <c r="CN80" i="1"/>
  <c r="HN20" i="1"/>
  <c r="I27" i="2"/>
  <c r="HU16" i="1"/>
  <c r="HV16" i="1" s="1"/>
  <c r="HU17" i="1"/>
  <c r="HV17" i="1" s="1"/>
  <c r="HU19" i="1"/>
  <c r="HV19" i="1" s="1"/>
  <c r="HU20" i="1"/>
  <c r="HV20" i="1" s="1"/>
  <c r="HU23" i="1"/>
  <c r="HV23" i="1" s="1"/>
  <c r="HU18" i="1"/>
  <c r="HV18" i="1" s="1"/>
  <c r="HU21" i="1"/>
  <c r="HV21" i="1" s="1"/>
  <c r="HU22" i="1"/>
  <c r="HV22" i="1" s="1"/>
  <c r="HU24" i="1"/>
  <c r="HV24" i="1" s="1"/>
  <c r="HU27" i="1"/>
  <c r="HV27" i="1" s="1"/>
  <c r="HU29" i="1"/>
  <c r="HV29" i="1" s="1"/>
  <c r="HU33" i="1"/>
  <c r="HV33" i="1" s="1"/>
  <c r="HU26" i="1"/>
  <c r="HV26" i="1" s="1"/>
  <c r="HU28" i="1"/>
  <c r="HV28" i="1" s="1"/>
  <c r="HU30" i="1"/>
  <c r="HV30" i="1" s="1"/>
  <c r="HU25" i="1"/>
  <c r="HV25" i="1" s="1"/>
  <c r="HU31" i="1"/>
  <c r="HV31" i="1" s="1"/>
  <c r="HU34" i="1"/>
  <c r="HV34" i="1" s="1"/>
  <c r="HU35" i="1"/>
  <c r="HV35" i="1" s="1"/>
  <c r="HU32" i="1"/>
  <c r="HV32" i="1" s="1"/>
  <c r="HU36" i="1"/>
  <c r="HV36" i="1" s="1"/>
  <c r="HU40" i="1"/>
  <c r="HV40" i="1" s="1"/>
  <c r="HU43" i="1"/>
  <c r="HV43" i="1" s="1"/>
  <c r="HU37" i="1"/>
  <c r="HV37" i="1" s="1"/>
  <c r="HU41" i="1"/>
  <c r="HV41" i="1" s="1"/>
  <c r="HU38" i="1"/>
  <c r="HV38" i="1" s="1"/>
  <c r="HU39" i="1"/>
  <c r="HV39" i="1" s="1"/>
  <c r="HU42" i="1"/>
  <c r="HV42" i="1" s="1"/>
  <c r="HU46" i="1"/>
  <c r="HV46" i="1" s="1"/>
  <c r="HU50" i="1"/>
  <c r="HV50" i="1" s="1"/>
  <c r="HU47" i="1"/>
  <c r="HV47" i="1" s="1"/>
  <c r="HU52" i="1"/>
  <c r="HV52" i="1" s="1"/>
  <c r="HU56" i="1"/>
  <c r="HV56" i="1" s="1"/>
  <c r="HU60" i="1"/>
  <c r="HV60" i="1" s="1"/>
  <c r="HU48" i="1"/>
  <c r="HV48" i="1" s="1"/>
  <c r="HU49" i="1"/>
  <c r="HV49" i="1" s="1"/>
  <c r="HU53" i="1"/>
  <c r="HV53" i="1" s="1"/>
  <c r="HU54" i="1"/>
  <c r="HV54" i="1" s="1"/>
  <c r="HU58" i="1"/>
  <c r="HV58" i="1" s="1"/>
  <c r="HU62" i="1"/>
  <c r="HV62" i="1" s="1"/>
  <c r="HU55" i="1"/>
  <c r="HV55" i="1" s="1"/>
  <c r="HU44" i="1"/>
  <c r="HV44" i="1" s="1"/>
  <c r="HU64" i="1"/>
  <c r="HV64" i="1" s="1"/>
  <c r="HU51" i="1"/>
  <c r="HV51" i="1" s="1"/>
  <c r="HU57" i="1"/>
  <c r="HV57" i="1" s="1"/>
  <c r="HU59" i="1"/>
  <c r="HV59" i="1" s="1"/>
  <c r="HU61" i="1"/>
  <c r="HV61" i="1" s="1"/>
  <c r="HU63" i="1"/>
  <c r="HV63" i="1" s="1"/>
  <c r="HU45" i="1"/>
  <c r="HV45" i="1" s="1"/>
  <c r="EQ30" i="1"/>
  <c r="HQ27" i="1"/>
  <c r="HS27" i="1" s="1"/>
  <c r="HP23" i="1"/>
  <c r="HR23" i="1" s="1"/>
  <c r="HQ21" i="1"/>
  <c r="HS21" i="1" s="1"/>
  <c r="HP21" i="1"/>
  <c r="HR21" i="1" s="1"/>
  <c r="CN84" i="1"/>
  <c r="CQ86" i="1"/>
  <c r="HQ25" i="1"/>
  <c r="HS25" i="1" s="1"/>
  <c r="HQ22" i="1"/>
  <c r="HS22" i="1" s="1"/>
  <c r="HR24" i="1" l="1"/>
  <c r="HQ17" i="1"/>
  <c r="HS17" i="1" s="1"/>
  <c r="FU16" i="1"/>
  <c r="AB14" i="2" s="1"/>
  <c r="II40" i="1"/>
  <c r="IL40" i="1"/>
  <c r="IK39" i="1"/>
  <c r="IM40" i="1"/>
  <c r="HR22" i="1"/>
  <c r="HT22" i="1" s="1"/>
  <c r="CN81" i="1"/>
  <c r="HR25" i="1"/>
  <c r="DK83" i="1"/>
  <c r="DJ83" i="1"/>
  <c r="DL83" i="1"/>
  <c r="DI83" i="1"/>
  <c r="DM83" i="1"/>
  <c r="DO83" i="1"/>
  <c r="DN83" i="1"/>
  <c r="DP83" i="1"/>
  <c r="AV26" i="2"/>
  <c r="CQ85" i="1"/>
  <c r="CQ79" i="1"/>
  <c r="DO79" i="1" s="1"/>
  <c r="CN79" i="1"/>
  <c r="GX25" i="1"/>
  <c r="HD25" i="1"/>
  <c r="HA25" i="1"/>
  <c r="GZ25" i="1"/>
  <c r="HE25" i="1"/>
  <c r="HC25" i="1"/>
  <c r="HB25" i="1"/>
  <c r="GY25" i="1"/>
  <c r="HQ24" i="1"/>
  <c r="HS24" i="1" s="1"/>
  <c r="HT24" i="1" s="1"/>
  <c r="IN24" i="1" s="1"/>
  <c r="IJ39" i="1"/>
  <c r="IG39" i="1"/>
  <c r="IJ40" i="1"/>
  <c r="IG40" i="1"/>
  <c r="HQ16" i="1"/>
  <c r="HS16" i="1" s="1"/>
  <c r="HT16" i="1" s="1"/>
  <c r="IN42" i="1"/>
  <c r="IL39" i="1"/>
  <c r="IN39" i="1"/>
  <c r="IK40" i="1"/>
  <c r="IM39" i="1"/>
  <c r="HP18" i="1"/>
  <c r="HR18" i="1" s="1"/>
  <c r="HT18" i="1" s="1"/>
  <c r="IJ18" i="1" s="1"/>
  <c r="II39" i="1"/>
  <c r="IJ41" i="1"/>
  <c r="GY33" i="1"/>
  <c r="II41" i="1"/>
  <c r="IM42" i="1"/>
  <c r="II42" i="1"/>
  <c r="IK42" i="1"/>
  <c r="EQ22" i="1"/>
  <c r="IH42" i="1"/>
  <c r="IG42" i="1"/>
  <c r="HT15" i="1"/>
  <c r="IK15" i="1" s="1"/>
  <c r="IJ42" i="1"/>
  <c r="HA33" i="1"/>
  <c r="HD33" i="1"/>
  <c r="CM74" i="1"/>
  <c r="CN74" i="1"/>
  <c r="IN41" i="1"/>
  <c r="IM41" i="1"/>
  <c r="HB33" i="1"/>
  <c r="HC33" i="1"/>
  <c r="CN78" i="1"/>
  <c r="DF78" i="1" s="1"/>
  <c r="CQ78" i="1"/>
  <c r="DB76" i="1"/>
  <c r="CZ76" i="1"/>
  <c r="DD76" i="1"/>
  <c r="DG76" i="1"/>
  <c r="DC76" i="1"/>
  <c r="DF76" i="1"/>
  <c r="DE76" i="1"/>
  <c r="DA76" i="1"/>
  <c r="IK41" i="1"/>
  <c r="IL41" i="1"/>
  <c r="AV18" i="2"/>
  <c r="CN77" i="1"/>
  <c r="HE33" i="1"/>
  <c r="IH41" i="1"/>
  <c r="EQ21" i="1"/>
  <c r="FN22" i="1"/>
  <c r="FR22" i="1"/>
  <c r="EQ38" i="1"/>
  <c r="HE38" i="1" s="1"/>
  <c r="CN82" i="1"/>
  <c r="DF82" i="1" s="1"/>
  <c r="FN20" i="1"/>
  <c r="FT20" i="1"/>
  <c r="FR18" i="1"/>
  <c r="FT18" i="1"/>
  <c r="FP18" i="1"/>
  <c r="FO18" i="1"/>
  <c r="CM89" i="1"/>
  <c r="CN89" i="1"/>
  <c r="HN22" i="1"/>
  <c r="FM17" i="1"/>
  <c r="FN17" i="1"/>
  <c r="AV32" i="2"/>
  <c r="CQ91" i="1"/>
  <c r="HF34" i="1"/>
  <c r="AC32" i="2" s="1"/>
  <c r="HR26" i="1"/>
  <c r="HT26" i="1" s="1"/>
  <c r="IG26" i="1" s="1"/>
  <c r="FN15" i="1"/>
  <c r="FT15" i="1"/>
  <c r="HE27" i="1"/>
  <c r="HB27" i="1"/>
  <c r="GY27" i="1"/>
  <c r="GZ27" i="1"/>
  <c r="HA27" i="1"/>
  <c r="HC27" i="1"/>
  <c r="HD27" i="1"/>
  <c r="GX27" i="1"/>
  <c r="AV25" i="2"/>
  <c r="CQ84" i="1"/>
  <c r="HC26" i="1"/>
  <c r="HA26" i="1"/>
  <c r="HD26" i="1"/>
  <c r="HE26" i="1"/>
  <c r="HB26" i="1"/>
  <c r="GX26" i="1"/>
  <c r="GY26" i="1"/>
  <c r="GZ26" i="1"/>
  <c r="AK36" i="2"/>
  <c r="HN38" i="1"/>
  <c r="HA40" i="1"/>
  <c r="HD40" i="1"/>
  <c r="GX40" i="1"/>
  <c r="GY40" i="1"/>
  <c r="HB40" i="1"/>
  <c r="GZ40" i="1"/>
  <c r="HE40" i="1"/>
  <c r="HC40" i="1"/>
  <c r="AV37" i="2"/>
  <c r="CQ96" i="1"/>
  <c r="HS38" i="1"/>
  <c r="HT38" i="1" s="1"/>
  <c r="CM95" i="1"/>
  <c r="CN95" i="1"/>
  <c r="HS37" i="1"/>
  <c r="HN29" i="1"/>
  <c r="CM84" i="1"/>
  <c r="CM86" i="1"/>
  <c r="HN27" i="1"/>
  <c r="HN30" i="1"/>
  <c r="HN31" i="1"/>
  <c r="HN26" i="1"/>
  <c r="HN24" i="1"/>
  <c r="HN32" i="1"/>
  <c r="HN25" i="1"/>
  <c r="CM91" i="1"/>
  <c r="CM85" i="1"/>
  <c r="CM79" i="1"/>
  <c r="HN35" i="1"/>
  <c r="EC65" i="1"/>
  <c r="EF16" i="1" s="1"/>
  <c r="CM88" i="1"/>
  <c r="CM82" i="1"/>
  <c r="HT36" i="1"/>
  <c r="HC37" i="1"/>
  <c r="HA37" i="1"/>
  <c r="GX37" i="1"/>
  <c r="GY37" i="1"/>
  <c r="HD37" i="1"/>
  <c r="HE37" i="1"/>
  <c r="HB37" i="1"/>
  <c r="GZ37" i="1"/>
  <c r="AV36" i="2"/>
  <c r="CQ95" i="1"/>
  <c r="HR37" i="1"/>
  <c r="AK34" i="2"/>
  <c r="HN36" i="1"/>
  <c r="HA39" i="1"/>
  <c r="GX39" i="1"/>
  <c r="GY39" i="1"/>
  <c r="GZ39" i="1"/>
  <c r="HD39" i="1"/>
  <c r="HB39" i="1"/>
  <c r="HC39" i="1"/>
  <c r="HE39" i="1"/>
  <c r="AV35" i="2"/>
  <c r="CM94" i="1"/>
  <c r="CN94" i="1"/>
  <c r="CM93" i="1"/>
  <c r="CN93" i="1"/>
  <c r="AK35" i="2"/>
  <c r="HN37" i="1"/>
  <c r="FM15" i="1"/>
  <c r="AK16" i="2"/>
  <c r="GY36" i="1"/>
  <c r="EP65" i="1"/>
  <c r="HB36" i="1"/>
  <c r="HA36" i="1"/>
  <c r="GX36" i="1"/>
  <c r="AV30" i="2"/>
  <c r="EN65" i="1"/>
  <c r="GZ36" i="1"/>
  <c r="HE36" i="1"/>
  <c r="HD36" i="1"/>
  <c r="EO65" i="1"/>
  <c r="CL65" i="1"/>
  <c r="HA20" i="1"/>
  <c r="HB20" i="1"/>
  <c r="HE20" i="1"/>
  <c r="GY20" i="1"/>
  <c r="GZ20" i="1"/>
  <c r="HC20" i="1"/>
  <c r="GX20" i="1"/>
  <c r="HD20" i="1"/>
  <c r="HE18" i="1"/>
  <c r="GZ18" i="1"/>
  <c r="GY18" i="1"/>
  <c r="HD18" i="1"/>
  <c r="HB18" i="1"/>
  <c r="HC18" i="1"/>
  <c r="GX18" i="1"/>
  <c r="HA18" i="1"/>
  <c r="AV17" i="2"/>
  <c r="CQ76" i="1"/>
  <c r="AV16" i="2"/>
  <c r="CN75" i="1"/>
  <c r="GX19" i="1"/>
  <c r="HE19" i="1"/>
  <c r="GY19" i="1"/>
  <c r="HB19" i="1"/>
  <c r="HC19" i="1"/>
  <c r="HA19" i="1"/>
  <c r="HD19" i="1"/>
  <c r="GZ19" i="1"/>
  <c r="HT35" i="1"/>
  <c r="HT34" i="1"/>
  <c r="GZ35" i="1"/>
  <c r="HB35" i="1"/>
  <c r="HE35" i="1"/>
  <c r="GY35" i="1"/>
  <c r="HC35" i="1"/>
  <c r="HD35" i="1"/>
  <c r="GX35" i="1"/>
  <c r="HA35" i="1"/>
  <c r="HT32" i="1"/>
  <c r="AK32" i="2"/>
  <c r="HN34" i="1"/>
  <c r="DN93" i="1"/>
  <c r="DI93" i="1"/>
  <c r="DL93" i="1"/>
  <c r="DM93" i="1"/>
  <c r="DP93" i="1"/>
  <c r="DO93" i="1"/>
  <c r="DJ93" i="1"/>
  <c r="DK93" i="1"/>
  <c r="HT33" i="1"/>
  <c r="DB92" i="1"/>
  <c r="DE92" i="1"/>
  <c r="DA92" i="1"/>
  <c r="DC92" i="1"/>
  <c r="CZ92" i="1"/>
  <c r="DF92" i="1"/>
  <c r="DD92" i="1"/>
  <c r="DG92" i="1"/>
  <c r="DB90" i="1"/>
  <c r="DD90" i="1"/>
  <c r="DE90" i="1"/>
  <c r="DC90" i="1"/>
  <c r="CZ90" i="1"/>
  <c r="DA90" i="1"/>
  <c r="DG90" i="1"/>
  <c r="DF90" i="1"/>
  <c r="DD91" i="1"/>
  <c r="DG91" i="1"/>
  <c r="DB91" i="1"/>
  <c r="DA91" i="1"/>
  <c r="DF91" i="1"/>
  <c r="DC91" i="1"/>
  <c r="CZ91" i="1"/>
  <c r="DE91" i="1"/>
  <c r="FU24" i="1"/>
  <c r="AB22" i="2" s="1"/>
  <c r="FU23" i="1"/>
  <c r="AB21" i="2" s="1"/>
  <c r="HN15" i="1"/>
  <c r="DL79" i="1"/>
  <c r="FO21" i="1"/>
  <c r="FN21" i="1"/>
  <c r="FN18" i="1"/>
  <c r="FM18" i="1"/>
  <c r="DI79" i="1"/>
  <c r="AK17" i="2"/>
  <c r="HN16" i="1"/>
  <c r="DN79" i="1"/>
  <c r="DP79" i="1"/>
  <c r="CP65" i="1"/>
  <c r="CM75" i="1"/>
  <c r="CM76" i="1"/>
  <c r="DM79" i="1"/>
  <c r="DK79" i="1"/>
  <c r="AV20" i="2"/>
  <c r="DJ79" i="1"/>
  <c r="CM73" i="1"/>
  <c r="AV15" i="2"/>
  <c r="HN21" i="1"/>
  <c r="AV19" i="2"/>
  <c r="CM78" i="1"/>
  <c r="EB65" i="1"/>
  <c r="EF15" i="1" s="1"/>
  <c r="O36" i="1" s="1"/>
  <c r="AK97" i="1" s="1"/>
  <c r="CM77" i="1"/>
  <c r="CK65" i="1"/>
  <c r="CX27" i="1" s="1"/>
  <c r="O35" i="1" s="1"/>
  <c r="AK96" i="1" s="1"/>
  <c r="HF23" i="1"/>
  <c r="AC21" i="2" s="1"/>
  <c r="HW26" i="1"/>
  <c r="IR26" i="1" s="1"/>
  <c r="HW24" i="1"/>
  <c r="IV24" i="1" s="1"/>
  <c r="IW24" i="1"/>
  <c r="IQ23" i="1"/>
  <c r="HW23" i="1"/>
  <c r="IW23" i="1"/>
  <c r="IS23" i="1"/>
  <c r="IV23" i="1"/>
  <c r="IT23" i="1"/>
  <c r="IP23" i="1"/>
  <c r="IR23" i="1"/>
  <c r="IU23" i="1"/>
  <c r="HW16" i="1"/>
  <c r="IW16" i="1"/>
  <c r="IP16" i="1"/>
  <c r="IV16" i="1"/>
  <c r="IR16" i="1"/>
  <c r="IQ16" i="1"/>
  <c r="IT16" i="1"/>
  <c r="IS16" i="1"/>
  <c r="IU16" i="1"/>
  <c r="HW25" i="1"/>
  <c r="IR25" i="1" s="1"/>
  <c r="HW22" i="1"/>
  <c r="IW22" i="1" s="1"/>
  <c r="IQ20" i="1"/>
  <c r="IW20" i="1"/>
  <c r="HW20" i="1"/>
  <c r="IU20" i="1"/>
  <c r="IS20" i="1"/>
  <c r="IT20" i="1"/>
  <c r="IV20" i="1"/>
  <c r="IP20" i="1"/>
  <c r="IR20" i="1"/>
  <c r="IU21" i="1"/>
  <c r="IV21" i="1"/>
  <c r="IR21" i="1"/>
  <c r="HW21" i="1"/>
  <c r="IS21" i="1"/>
  <c r="IQ21" i="1"/>
  <c r="IT21" i="1"/>
  <c r="IW21" i="1"/>
  <c r="IP21" i="1"/>
  <c r="HW19" i="1"/>
  <c r="IW19" i="1"/>
  <c r="IU19" i="1"/>
  <c r="IV19" i="1"/>
  <c r="IR19" i="1"/>
  <c r="IP19" i="1"/>
  <c r="IT19" i="1"/>
  <c r="IS19" i="1"/>
  <c r="IQ19" i="1"/>
  <c r="IR28" i="1"/>
  <c r="IP28" i="1"/>
  <c r="IU28" i="1"/>
  <c r="IV28" i="1"/>
  <c r="IT28" i="1"/>
  <c r="HW28" i="1"/>
  <c r="IW28" i="1"/>
  <c r="IQ28" i="1"/>
  <c r="IS28" i="1"/>
  <c r="IT27" i="1"/>
  <c r="IR27" i="1"/>
  <c r="IQ27" i="1"/>
  <c r="IV27" i="1"/>
  <c r="IU27" i="1"/>
  <c r="IP27" i="1"/>
  <c r="HW27" i="1"/>
  <c r="IW27" i="1"/>
  <c r="IS27" i="1"/>
  <c r="HW18" i="1"/>
  <c r="IV18" i="1" s="1"/>
  <c r="IP18" i="1"/>
  <c r="IS18" i="1"/>
  <c r="IT18" i="1"/>
  <c r="IQ18" i="1"/>
  <c r="IP17" i="1"/>
  <c r="IW17" i="1"/>
  <c r="HW17" i="1"/>
  <c r="IT17" i="1"/>
  <c r="IV17" i="1"/>
  <c r="IS17" i="1"/>
  <c r="IU17" i="1"/>
  <c r="IR17" i="1"/>
  <c r="IQ17" i="1"/>
  <c r="EM65" i="1"/>
  <c r="AV13" i="2"/>
  <c r="HT31" i="1"/>
  <c r="HF32" i="1"/>
  <c r="AC30" i="2" s="1"/>
  <c r="HF31" i="1"/>
  <c r="AC29" i="2" s="1"/>
  <c r="DN90" i="1"/>
  <c r="DK90" i="1"/>
  <c r="DL90" i="1"/>
  <c r="DM90" i="1"/>
  <c r="DP90" i="1"/>
  <c r="DO90" i="1"/>
  <c r="DJ90" i="1"/>
  <c r="DI90" i="1"/>
  <c r="HT29" i="1"/>
  <c r="HT30" i="1"/>
  <c r="DB87" i="1"/>
  <c r="DC87" i="1"/>
  <c r="CZ87" i="1"/>
  <c r="DF87" i="1"/>
  <c r="DA87" i="1"/>
  <c r="DE87" i="1"/>
  <c r="DD87" i="1"/>
  <c r="DG87" i="1"/>
  <c r="DN89" i="1"/>
  <c r="DK89" i="1"/>
  <c r="DL89" i="1"/>
  <c r="DM89" i="1"/>
  <c r="DP89" i="1"/>
  <c r="DO89" i="1"/>
  <c r="DJ89" i="1"/>
  <c r="DI89" i="1"/>
  <c r="DD86" i="1"/>
  <c r="DG86" i="1"/>
  <c r="DC86" i="1"/>
  <c r="DB86" i="1"/>
  <c r="DA86" i="1"/>
  <c r="CZ86" i="1"/>
  <c r="DE86" i="1"/>
  <c r="DF86" i="1"/>
  <c r="CZ88" i="1"/>
  <c r="DE88" i="1"/>
  <c r="DD88" i="1"/>
  <c r="DG88" i="1"/>
  <c r="DB88" i="1"/>
  <c r="DA88" i="1"/>
  <c r="DF88" i="1"/>
  <c r="DC88" i="1"/>
  <c r="HT17" i="1"/>
  <c r="IM17" i="1" s="1"/>
  <c r="HT23" i="1"/>
  <c r="IK23" i="1" s="1"/>
  <c r="HT21" i="1"/>
  <c r="II21" i="1" s="1"/>
  <c r="HT27" i="1"/>
  <c r="IH27" i="1" s="1"/>
  <c r="HT20" i="1"/>
  <c r="IM20" i="1" s="1"/>
  <c r="HW62" i="1"/>
  <c r="IR62" i="1"/>
  <c r="IV62" i="1"/>
  <c r="IP62" i="1"/>
  <c r="IT62" i="1"/>
  <c r="IW62" i="1"/>
  <c r="IQ62" i="1"/>
  <c r="IS62" i="1"/>
  <c r="IU62" i="1"/>
  <c r="IQ42" i="1"/>
  <c r="IU42" i="1"/>
  <c r="HW42" i="1"/>
  <c r="IR42" i="1"/>
  <c r="IV42" i="1"/>
  <c r="IP42" i="1"/>
  <c r="IT42" i="1"/>
  <c r="IS42" i="1"/>
  <c r="IW42" i="1"/>
  <c r="HW32" i="1"/>
  <c r="IR32" i="1" s="1"/>
  <c r="IT32" i="1"/>
  <c r="IW32" i="1"/>
  <c r="GY30" i="1"/>
  <c r="HC30" i="1"/>
  <c r="GZ30" i="1"/>
  <c r="HD30" i="1"/>
  <c r="HA30" i="1"/>
  <c r="HB30" i="1"/>
  <c r="HE30" i="1"/>
  <c r="GX30" i="1"/>
  <c r="HW44" i="1"/>
  <c r="IR44" i="1"/>
  <c r="IV44" i="1"/>
  <c r="IS44" i="1"/>
  <c r="IW44" i="1"/>
  <c r="IQ44" i="1"/>
  <c r="IU44" i="1"/>
  <c r="IP44" i="1"/>
  <c r="IT44" i="1"/>
  <c r="HW54" i="1"/>
  <c r="IR54" i="1"/>
  <c r="IV54" i="1"/>
  <c r="IS54" i="1"/>
  <c r="IW54" i="1"/>
  <c r="IP54" i="1"/>
  <c r="IT54" i="1"/>
  <c r="IU54" i="1"/>
  <c r="IQ54" i="1"/>
  <c r="IR50" i="1"/>
  <c r="IV50" i="1"/>
  <c r="HW50" i="1"/>
  <c r="IS50" i="1"/>
  <c r="IW50" i="1"/>
  <c r="IP50" i="1"/>
  <c r="IT50" i="1"/>
  <c r="IQ50" i="1"/>
  <c r="IU50" i="1"/>
  <c r="IP40" i="1"/>
  <c r="IT40" i="1"/>
  <c r="IQ40" i="1"/>
  <c r="IU40" i="1"/>
  <c r="IS40" i="1"/>
  <c r="IW40" i="1"/>
  <c r="HW40" i="1"/>
  <c r="IV40" i="1"/>
  <c r="IR40" i="1"/>
  <c r="IQ45" i="1"/>
  <c r="IU45" i="1"/>
  <c r="HW45" i="1"/>
  <c r="IR45" i="1"/>
  <c r="IV45" i="1"/>
  <c r="IW45" i="1"/>
  <c r="IP45" i="1"/>
  <c r="IS45" i="1"/>
  <c r="IT45" i="1"/>
  <c r="IS57" i="1"/>
  <c r="IW57" i="1"/>
  <c r="IQ57" i="1"/>
  <c r="IU57" i="1"/>
  <c r="IP57" i="1"/>
  <c r="IR57" i="1"/>
  <c r="IT57" i="1"/>
  <c r="IV57" i="1"/>
  <c r="HW57" i="1"/>
  <c r="IQ55" i="1"/>
  <c r="IU55" i="1"/>
  <c r="HW55" i="1"/>
  <c r="IR55" i="1"/>
  <c r="IV55" i="1"/>
  <c r="IS55" i="1"/>
  <c r="IW55" i="1"/>
  <c r="IP55" i="1"/>
  <c r="IT55" i="1"/>
  <c r="IS53" i="1"/>
  <c r="IW53" i="1"/>
  <c r="IP53" i="1"/>
  <c r="IT53" i="1"/>
  <c r="IQ53" i="1"/>
  <c r="IU53" i="1"/>
  <c r="IV53" i="1"/>
  <c r="HW53" i="1"/>
  <c r="IR53" i="1"/>
  <c r="IP56" i="1"/>
  <c r="IT56" i="1"/>
  <c r="IQ56" i="1"/>
  <c r="IU56" i="1"/>
  <c r="HW56" i="1"/>
  <c r="IR56" i="1"/>
  <c r="IV56" i="1"/>
  <c r="IS56" i="1"/>
  <c r="IW56" i="1"/>
  <c r="IP46" i="1"/>
  <c r="IT46" i="1"/>
  <c r="IQ46" i="1"/>
  <c r="IU46" i="1"/>
  <c r="IR46" i="1"/>
  <c r="IS46" i="1"/>
  <c r="HW46" i="1"/>
  <c r="IV46" i="1"/>
  <c r="IW46" i="1"/>
  <c r="IS41" i="1"/>
  <c r="IW41" i="1"/>
  <c r="IP41" i="1"/>
  <c r="IT41" i="1"/>
  <c r="HW41" i="1"/>
  <c r="IR41" i="1"/>
  <c r="IV41" i="1"/>
  <c r="IU41" i="1"/>
  <c r="IQ41" i="1"/>
  <c r="IS36" i="1"/>
  <c r="IW36" i="1"/>
  <c r="IP36" i="1"/>
  <c r="IT36" i="1"/>
  <c r="HW36" i="1"/>
  <c r="IV36" i="1"/>
  <c r="IQ36" i="1"/>
  <c r="IU36" i="1"/>
  <c r="IR36" i="1"/>
  <c r="HW31" i="1"/>
  <c r="IR31" i="1"/>
  <c r="IV31" i="1"/>
  <c r="IS31" i="1"/>
  <c r="IW31" i="1"/>
  <c r="IT31" i="1"/>
  <c r="IU31" i="1"/>
  <c r="IP31" i="1"/>
  <c r="IQ31" i="1"/>
  <c r="CZ85" i="1"/>
  <c r="DD85" i="1"/>
  <c r="DB85" i="1"/>
  <c r="DF85" i="1"/>
  <c r="DE85" i="1"/>
  <c r="DG85" i="1"/>
  <c r="DA85" i="1"/>
  <c r="DC85" i="1"/>
  <c r="HT28" i="1"/>
  <c r="GZ29" i="1"/>
  <c r="HD29" i="1"/>
  <c r="HA29" i="1"/>
  <c r="HE29" i="1"/>
  <c r="GX29" i="1"/>
  <c r="HB29" i="1"/>
  <c r="HC29" i="1"/>
  <c r="GY29" i="1"/>
  <c r="IH15" i="1"/>
  <c r="IQ51" i="1"/>
  <c r="IU51" i="1"/>
  <c r="HW51" i="1"/>
  <c r="IR51" i="1"/>
  <c r="IV51" i="1"/>
  <c r="IS51" i="1"/>
  <c r="IW51" i="1"/>
  <c r="IT51" i="1"/>
  <c r="IP51" i="1"/>
  <c r="IQ49" i="1"/>
  <c r="IU49" i="1"/>
  <c r="HW49" i="1"/>
  <c r="IR49" i="1"/>
  <c r="IV49" i="1"/>
  <c r="IS49" i="1"/>
  <c r="IT49" i="1"/>
  <c r="IW49" i="1"/>
  <c r="IP49" i="1"/>
  <c r="HW37" i="1"/>
  <c r="IR37" i="1"/>
  <c r="IV37" i="1"/>
  <c r="IS37" i="1"/>
  <c r="IW37" i="1"/>
  <c r="IQ37" i="1"/>
  <c r="IT37" i="1"/>
  <c r="IP37" i="1"/>
  <c r="IU37" i="1"/>
  <c r="IQ33" i="1"/>
  <c r="IU33" i="1"/>
  <c r="HW33" i="1"/>
  <c r="IR33" i="1"/>
  <c r="IV33" i="1"/>
  <c r="IS33" i="1"/>
  <c r="IW33" i="1"/>
  <c r="IP33" i="1"/>
  <c r="IT33" i="1"/>
  <c r="CZ80" i="1"/>
  <c r="DD80" i="1"/>
  <c r="DB80" i="1"/>
  <c r="DF80" i="1"/>
  <c r="DE80" i="1"/>
  <c r="DG80" i="1"/>
  <c r="DA80" i="1"/>
  <c r="DC80" i="1"/>
  <c r="CZ81" i="1"/>
  <c r="DD81" i="1"/>
  <c r="DB81" i="1"/>
  <c r="DF81" i="1"/>
  <c r="DE81" i="1"/>
  <c r="DG81" i="1"/>
  <c r="DA81" i="1"/>
  <c r="DC81" i="1"/>
  <c r="HT25" i="1"/>
  <c r="DL86" i="1"/>
  <c r="DP86" i="1"/>
  <c r="DJ86" i="1"/>
  <c r="DN86" i="1"/>
  <c r="DM86" i="1"/>
  <c r="DO86" i="1"/>
  <c r="DK86" i="1"/>
  <c r="DI86" i="1"/>
  <c r="CZ84" i="1"/>
  <c r="DD84" i="1"/>
  <c r="DB84" i="1"/>
  <c r="DF84" i="1"/>
  <c r="DE84" i="1"/>
  <c r="DG84" i="1"/>
  <c r="DA84" i="1"/>
  <c r="DC84" i="1"/>
  <c r="IS61" i="1"/>
  <c r="IW61" i="1"/>
  <c r="IQ61" i="1"/>
  <c r="IU61" i="1"/>
  <c r="IP61" i="1"/>
  <c r="IR61" i="1"/>
  <c r="IT61" i="1"/>
  <c r="IV61" i="1"/>
  <c r="HW61" i="1"/>
  <c r="IS64" i="1"/>
  <c r="IW64" i="1"/>
  <c r="IP64" i="1"/>
  <c r="IT64" i="1"/>
  <c r="IQ64" i="1"/>
  <c r="IU64" i="1"/>
  <c r="IV64" i="1"/>
  <c r="IR64" i="1"/>
  <c r="HW64" i="1"/>
  <c r="HW58" i="1"/>
  <c r="IR58" i="1"/>
  <c r="IV58" i="1"/>
  <c r="IP58" i="1"/>
  <c r="IT58" i="1"/>
  <c r="IW58" i="1"/>
  <c r="IQ58" i="1"/>
  <c r="IS58" i="1"/>
  <c r="IU58" i="1"/>
  <c r="HW48" i="1"/>
  <c r="IR48" i="1"/>
  <c r="IV48" i="1"/>
  <c r="IS48" i="1"/>
  <c r="IW48" i="1"/>
  <c r="IQ48" i="1"/>
  <c r="IT48" i="1"/>
  <c r="IU48" i="1"/>
  <c r="IP48" i="1"/>
  <c r="IS47" i="1"/>
  <c r="IW47" i="1"/>
  <c r="IP47" i="1"/>
  <c r="IT47" i="1"/>
  <c r="IR47" i="1"/>
  <c r="IU47" i="1"/>
  <c r="HW47" i="1"/>
  <c r="IV47" i="1"/>
  <c r="IQ47" i="1"/>
  <c r="IQ39" i="1"/>
  <c r="IU39" i="1"/>
  <c r="HW39" i="1"/>
  <c r="IR39" i="1"/>
  <c r="IV39" i="1"/>
  <c r="IP39" i="1"/>
  <c r="IT39" i="1"/>
  <c r="IS39" i="1"/>
  <c r="IW39" i="1"/>
  <c r="IP43" i="1"/>
  <c r="IT43" i="1"/>
  <c r="IQ43" i="1"/>
  <c r="IU43" i="1"/>
  <c r="IS43" i="1"/>
  <c r="IW43" i="1"/>
  <c r="HW43" i="1"/>
  <c r="IR43" i="1"/>
  <c r="IV43" i="1"/>
  <c r="IP35" i="1"/>
  <c r="IT35" i="1"/>
  <c r="IQ35" i="1"/>
  <c r="IU35" i="1"/>
  <c r="IR35" i="1"/>
  <c r="IS35" i="1"/>
  <c r="IW35" i="1"/>
  <c r="HW35" i="1"/>
  <c r="IV35" i="1"/>
  <c r="IP30" i="1"/>
  <c r="HW30" i="1"/>
  <c r="IT30" i="1" s="1"/>
  <c r="IV30" i="1"/>
  <c r="HW29" i="1"/>
  <c r="IQ29" i="1" s="1"/>
  <c r="GX28" i="1"/>
  <c r="HB28" i="1"/>
  <c r="GY28" i="1"/>
  <c r="HC28" i="1"/>
  <c r="GZ28" i="1"/>
  <c r="HD28" i="1"/>
  <c r="HA28" i="1"/>
  <c r="HE28" i="1"/>
  <c r="HT19" i="1"/>
  <c r="DL87" i="1"/>
  <c r="DP87" i="1"/>
  <c r="DJ87" i="1"/>
  <c r="DN87" i="1"/>
  <c r="DM87" i="1"/>
  <c r="DO87" i="1"/>
  <c r="DI87" i="1"/>
  <c r="DK87" i="1"/>
  <c r="IQ63" i="1"/>
  <c r="IU63" i="1"/>
  <c r="IS63" i="1"/>
  <c r="IW63" i="1"/>
  <c r="IP63" i="1"/>
  <c r="IR63" i="1"/>
  <c r="IT63" i="1"/>
  <c r="IV63" i="1"/>
  <c r="HW63" i="1"/>
  <c r="IP52" i="1"/>
  <c r="IT52" i="1"/>
  <c r="IQ52" i="1"/>
  <c r="IU52" i="1"/>
  <c r="HW52" i="1"/>
  <c r="IR52" i="1"/>
  <c r="IV52" i="1"/>
  <c r="IS52" i="1"/>
  <c r="IW52" i="1"/>
  <c r="IQ59" i="1"/>
  <c r="IU59" i="1"/>
  <c r="IS59" i="1"/>
  <c r="IW59" i="1"/>
  <c r="IP59" i="1"/>
  <c r="IR59" i="1"/>
  <c r="IT59" i="1"/>
  <c r="IV59" i="1"/>
  <c r="HW59" i="1"/>
  <c r="IP60" i="1"/>
  <c r="IT60" i="1"/>
  <c r="HW60" i="1"/>
  <c r="IR60" i="1"/>
  <c r="IV60" i="1"/>
  <c r="IW60" i="1"/>
  <c r="IQ60" i="1"/>
  <c r="IS60" i="1"/>
  <c r="IU60" i="1"/>
  <c r="IQ38" i="1"/>
  <c r="IU38" i="1"/>
  <c r="HW38" i="1"/>
  <c r="IR38" i="1"/>
  <c r="IV38" i="1"/>
  <c r="IW38" i="1"/>
  <c r="IP38" i="1"/>
  <c r="IT38" i="1"/>
  <c r="IS38" i="1"/>
  <c r="IP34" i="1"/>
  <c r="IT34" i="1"/>
  <c r="IQ34" i="1"/>
  <c r="IU34" i="1"/>
  <c r="HW34" i="1"/>
  <c r="IR34" i="1"/>
  <c r="IV34" i="1"/>
  <c r="IS34" i="1"/>
  <c r="IW34" i="1"/>
  <c r="CZ83" i="1"/>
  <c r="DD83" i="1"/>
  <c r="DB83" i="1"/>
  <c r="DF83" i="1"/>
  <c r="DE83" i="1"/>
  <c r="DG83" i="1"/>
  <c r="DC83" i="1"/>
  <c r="DA83" i="1"/>
  <c r="HD38" i="1" l="1"/>
  <c r="GY38" i="1"/>
  <c r="IV25" i="1"/>
  <c r="IP24" i="1"/>
  <c r="IS24" i="1"/>
  <c r="IQ24" i="1"/>
  <c r="IT24" i="1"/>
  <c r="IU24" i="1"/>
  <c r="IR24" i="1"/>
  <c r="DM85" i="1"/>
  <c r="DI85" i="1"/>
  <c r="DP85" i="1"/>
  <c r="DN85" i="1"/>
  <c r="DO85" i="1"/>
  <c r="DK85" i="1"/>
  <c r="DL85" i="1"/>
  <c r="DJ85" i="1"/>
  <c r="HF25" i="1"/>
  <c r="AC23" i="2" s="1"/>
  <c r="DD79" i="1"/>
  <c r="DA79" i="1"/>
  <c r="DG79" i="1"/>
  <c r="DF79" i="1"/>
  <c r="DE79" i="1"/>
  <c r="DC79" i="1"/>
  <c r="DB79" i="1"/>
  <c r="CZ79" i="1"/>
  <c r="DQ83" i="1"/>
  <c r="AX24" i="2" s="1"/>
  <c r="IS26" i="1"/>
  <c r="IQ26" i="1"/>
  <c r="IV26" i="1"/>
  <c r="IW26" i="1"/>
  <c r="IU26" i="1"/>
  <c r="IP26" i="1"/>
  <c r="IT26" i="1"/>
  <c r="IO39" i="1"/>
  <c r="AM37" i="2" s="1"/>
  <c r="IO40" i="1"/>
  <c r="AM38" i="2" s="1"/>
  <c r="IS25" i="1"/>
  <c r="IQ25" i="1"/>
  <c r="IT25" i="1"/>
  <c r="IU25" i="1"/>
  <c r="IW25" i="1"/>
  <c r="IP25" i="1"/>
  <c r="IT22" i="1"/>
  <c r="IP22" i="1"/>
  <c r="IU22" i="1"/>
  <c r="IV22" i="1"/>
  <c r="IS22" i="1"/>
  <c r="IQ22" i="1"/>
  <c r="IR22" i="1"/>
  <c r="IW18" i="1"/>
  <c r="IR18" i="1"/>
  <c r="IU18" i="1"/>
  <c r="IJ15" i="1"/>
  <c r="DC78" i="1"/>
  <c r="DB78" i="1"/>
  <c r="II15" i="1"/>
  <c r="IG15" i="1"/>
  <c r="IN15" i="1"/>
  <c r="IL15" i="1"/>
  <c r="IM15" i="1"/>
  <c r="GX38" i="1"/>
  <c r="HB38" i="1"/>
  <c r="HC38" i="1"/>
  <c r="GZ38" i="1"/>
  <c r="HA38" i="1"/>
  <c r="IO41" i="1"/>
  <c r="AM39" i="2" s="1"/>
  <c r="IO42" i="1"/>
  <c r="AM40" i="2" s="1"/>
  <c r="CZ78" i="1"/>
  <c r="DA78" i="1"/>
  <c r="GX22" i="1"/>
  <c r="HA22" i="1"/>
  <c r="GY22" i="1"/>
  <c r="GZ22" i="1"/>
  <c r="HC22" i="1"/>
  <c r="HE22" i="1"/>
  <c r="HD22" i="1"/>
  <c r="HB22" i="1"/>
  <c r="DE82" i="1"/>
  <c r="DD78" i="1"/>
  <c r="DE78" i="1"/>
  <c r="CZ82" i="1"/>
  <c r="DG78" i="1"/>
  <c r="HF33" i="1"/>
  <c r="AC31" i="2" s="1"/>
  <c r="DH76" i="1"/>
  <c r="AW17" i="2" s="1"/>
  <c r="DG74" i="1"/>
  <c r="DF74" i="1"/>
  <c r="CZ74" i="1"/>
  <c r="DA74" i="1"/>
  <c r="DD74" i="1"/>
  <c r="DB74" i="1"/>
  <c r="DC74" i="1"/>
  <c r="DE74" i="1"/>
  <c r="FU22" i="1"/>
  <c r="AB20" i="2" s="1"/>
  <c r="DA77" i="1"/>
  <c r="DB77" i="1"/>
  <c r="DE77" i="1"/>
  <c r="DG77" i="1"/>
  <c r="DF77" i="1"/>
  <c r="DC77" i="1"/>
  <c r="CZ77" i="1"/>
  <c r="DD77" i="1"/>
  <c r="DJ78" i="1"/>
  <c r="DO78" i="1"/>
  <c r="DM78" i="1"/>
  <c r="DI78" i="1"/>
  <c r="DL78" i="1"/>
  <c r="DP78" i="1"/>
  <c r="DN78" i="1"/>
  <c r="DK78" i="1"/>
  <c r="HA21" i="1"/>
  <c r="GY21" i="1"/>
  <c r="HB21" i="1"/>
  <c r="HE21" i="1"/>
  <c r="HD21" i="1"/>
  <c r="GZ21" i="1"/>
  <c r="HC21" i="1"/>
  <c r="GX21" i="1"/>
  <c r="DC82" i="1"/>
  <c r="DB82" i="1"/>
  <c r="DG82" i="1"/>
  <c r="DD82" i="1"/>
  <c r="DA82" i="1"/>
  <c r="FU20" i="1"/>
  <c r="AB18" i="2" s="1"/>
  <c r="DA89" i="1"/>
  <c r="DD89" i="1"/>
  <c r="DC89" i="1"/>
  <c r="DB89" i="1"/>
  <c r="DE89" i="1"/>
  <c r="CZ89" i="1"/>
  <c r="DF89" i="1"/>
  <c r="DG89" i="1"/>
  <c r="HT37" i="1"/>
  <c r="IK37" i="1" s="1"/>
  <c r="FU15" i="1"/>
  <c r="AB13" i="2" s="1"/>
  <c r="FU17" i="1"/>
  <c r="AB15" i="2" s="1"/>
  <c r="DN91" i="1"/>
  <c r="DI91" i="1"/>
  <c r="DO91" i="1"/>
  <c r="DL91" i="1"/>
  <c r="DM91" i="1"/>
  <c r="DP91" i="1"/>
  <c r="DJ91" i="1"/>
  <c r="DK91" i="1"/>
  <c r="Q36" i="1"/>
  <c r="AJ97" i="1" s="1"/>
  <c r="HF26" i="1"/>
  <c r="AC24" i="2" s="1"/>
  <c r="HF27" i="1"/>
  <c r="AC25" i="2" s="1"/>
  <c r="DK84" i="1"/>
  <c r="DJ84" i="1"/>
  <c r="DL84" i="1"/>
  <c r="DI84" i="1"/>
  <c r="DM84" i="1"/>
  <c r="DP84" i="1"/>
  <c r="DN84" i="1"/>
  <c r="DO84" i="1"/>
  <c r="IL38" i="1"/>
  <c r="IG38" i="1"/>
  <c r="II38" i="1"/>
  <c r="IM38" i="1"/>
  <c r="IN38" i="1"/>
  <c r="IH38" i="1"/>
  <c r="IJ38" i="1"/>
  <c r="IK38" i="1"/>
  <c r="DI96" i="1"/>
  <c r="DP96" i="1"/>
  <c r="DK96" i="1"/>
  <c r="DO96" i="1"/>
  <c r="DJ96" i="1"/>
  <c r="DN96" i="1"/>
  <c r="DM96" i="1"/>
  <c r="DL96" i="1"/>
  <c r="CZ95" i="1"/>
  <c r="DE95" i="1"/>
  <c r="DD95" i="1"/>
  <c r="DG95" i="1"/>
  <c r="DB95" i="1"/>
  <c r="DC95" i="1"/>
  <c r="DF95" i="1"/>
  <c r="DA95" i="1"/>
  <c r="HF40" i="1"/>
  <c r="AC38" i="2" s="1"/>
  <c r="EF17" i="1"/>
  <c r="S36" i="1" s="1"/>
  <c r="W36" i="1" s="1"/>
  <c r="HF37" i="1"/>
  <c r="AC35" i="2" s="1"/>
  <c r="IK36" i="1"/>
  <c r="II36" i="1"/>
  <c r="IH36" i="1"/>
  <c r="IM36" i="1"/>
  <c r="IL36" i="1"/>
  <c r="IG36" i="1"/>
  <c r="IN36" i="1"/>
  <c r="IJ36" i="1"/>
  <c r="DB94" i="1"/>
  <c r="DG94" i="1"/>
  <c r="DD94" i="1"/>
  <c r="DF94" i="1"/>
  <c r="DE94" i="1"/>
  <c r="CZ94" i="1"/>
  <c r="DC94" i="1"/>
  <c r="DA94" i="1"/>
  <c r="HF39" i="1"/>
  <c r="AC37" i="2" s="1"/>
  <c r="DB93" i="1"/>
  <c r="DC93" i="1"/>
  <c r="DF93" i="1"/>
  <c r="DA93" i="1"/>
  <c r="CZ93" i="1"/>
  <c r="DE93" i="1"/>
  <c r="DD93" i="1"/>
  <c r="DG93" i="1"/>
  <c r="DN95" i="1"/>
  <c r="DI95" i="1"/>
  <c r="DL95" i="1"/>
  <c r="DM95" i="1"/>
  <c r="DP95" i="1"/>
  <c r="DO95" i="1"/>
  <c r="DJ95" i="1"/>
  <c r="DK95" i="1"/>
  <c r="CX28" i="1"/>
  <c r="Q35" i="1" s="1"/>
  <c r="EQ65" i="1"/>
  <c r="HF36" i="1"/>
  <c r="AC34" i="2" s="1"/>
  <c r="HF18" i="1"/>
  <c r="AC16" i="2" s="1"/>
  <c r="DA75" i="1"/>
  <c r="DC75" i="1"/>
  <c r="DD75" i="1"/>
  <c r="DG75" i="1"/>
  <c r="DF75" i="1"/>
  <c r="DB75" i="1"/>
  <c r="DE75" i="1"/>
  <c r="CZ75" i="1"/>
  <c r="HF20" i="1"/>
  <c r="AC18" i="2" s="1"/>
  <c r="DL76" i="1"/>
  <c r="DO76" i="1"/>
  <c r="DI76" i="1"/>
  <c r="DN76" i="1"/>
  <c r="DP76" i="1"/>
  <c r="DM76" i="1"/>
  <c r="DK76" i="1"/>
  <c r="DJ76" i="1"/>
  <c r="HF19" i="1"/>
  <c r="AC17" i="2" s="1"/>
  <c r="IL35" i="1"/>
  <c r="IK35" i="1"/>
  <c r="II35" i="1"/>
  <c r="IG35" i="1"/>
  <c r="IM35" i="1"/>
  <c r="IN35" i="1"/>
  <c r="IH35" i="1"/>
  <c r="IJ35" i="1"/>
  <c r="IL34" i="1"/>
  <c r="IN34" i="1"/>
  <c r="II34" i="1"/>
  <c r="IK34" i="1"/>
  <c r="IM34" i="1"/>
  <c r="IG34" i="1"/>
  <c r="IH34" i="1"/>
  <c r="IJ34" i="1"/>
  <c r="DH90" i="1"/>
  <c r="AW31" i="2" s="1"/>
  <c r="DH92" i="1"/>
  <c r="AW33" i="2" s="1"/>
  <c r="HF35" i="1"/>
  <c r="AC33" i="2" s="1"/>
  <c r="IL33" i="1"/>
  <c r="IN33" i="1"/>
  <c r="IG33" i="1"/>
  <c r="IJ33" i="1"/>
  <c r="IM33" i="1"/>
  <c r="IK33" i="1"/>
  <c r="IH33" i="1"/>
  <c r="II33" i="1"/>
  <c r="DH91" i="1"/>
  <c r="AW32" i="2" s="1"/>
  <c r="DQ93" i="1"/>
  <c r="AX34" i="2" s="1"/>
  <c r="II32" i="1"/>
  <c r="IH32" i="1"/>
  <c r="IM32" i="1"/>
  <c r="IK32" i="1"/>
  <c r="IJ32" i="1"/>
  <c r="IL32" i="1"/>
  <c r="IN32" i="1"/>
  <c r="IG32" i="1"/>
  <c r="FU21" i="1"/>
  <c r="AB19" i="2" s="1"/>
  <c r="FU18" i="1"/>
  <c r="AB16" i="2" s="1"/>
  <c r="HN65" i="1"/>
  <c r="II70" i="1" s="1"/>
  <c r="IP75" i="1" s="1"/>
  <c r="DQ79" i="1"/>
  <c r="AX20" i="2" s="1"/>
  <c r="CM122" i="1"/>
  <c r="DA126" i="1" s="1"/>
  <c r="IG17" i="1"/>
  <c r="IN17" i="1"/>
  <c r="II18" i="1"/>
  <c r="IG20" i="1"/>
  <c r="IL20" i="1"/>
  <c r="IG18" i="1"/>
  <c r="IH17" i="1"/>
  <c r="II17" i="1"/>
  <c r="IJ26" i="1"/>
  <c r="IL17" i="1"/>
  <c r="IJ17" i="1"/>
  <c r="IM26" i="1"/>
  <c r="IK17" i="1"/>
  <c r="II26" i="1"/>
  <c r="IP32" i="1"/>
  <c r="IQ32" i="1"/>
  <c r="IV32" i="1"/>
  <c r="IL26" i="1"/>
  <c r="IS32" i="1"/>
  <c r="IU32" i="1"/>
  <c r="IN26" i="1"/>
  <c r="IK27" i="1"/>
  <c r="IK24" i="1"/>
  <c r="IH24" i="1"/>
  <c r="II24" i="1"/>
  <c r="IJ24" i="1"/>
  <c r="DH86" i="1"/>
  <c r="AW27" i="2" s="1"/>
  <c r="IL24" i="1"/>
  <c r="IG24" i="1"/>
  <c r="IM24" i="1"/>
  <c r="IH23" i="1"/>
  <c r="IN31" i="1"/>
  <c r="IM31" i="1"/>
  <c r="IG31" i="1"/>
  <c r="IK31" i="1"/>
  <c r="IJ31" i="1"/>
  <c r="IL31" i="1"/>
  <c r="IH31" i="1"/>
  <c r="II31" i="1"/>
  <c r="IK20" i="1"/>
  <c r="II20" i="1"/>
  <c r="IH18" i="1"/>
  <c r="IM18" i="1"/>
  <c r="DH87" i="1"/>
  <c r="AW28" i="2" s="1"/>
  <c r="IH29" i="1"/>
  <c r="IJ29" i="1"/>
  <c r="IG29" i="1"/>
  <c r="IL29" i="1"/>
  <c r="IN29" i="1"/>
  <c r="IM29" i="1"/>
  <c r="IK29" i="1"/>
  <c r="II29" i="1"/>
  <c r="DQ90" i="1"/>
  <c r="AX31" i="2" s="1"/>
  <c r="IL18" i="1"/>
  <c r="IN18" i="1"/>
  <c r="DH88" i="1"/>
  <c r="AW29" i="2" s="1"/>
  <c r="IN20" i="1"/>
  <c r="IH20" i="1"/>
  <c r="IJ20" i="1"/>
  <c r="IK18" i="1"/>
  <c r="II27" i="1"/>
  <c r="DQ89" i="1"/>
  <c r="AX30" i="2" s="1"/>
  <c r="IK30" i="1"/>
  <c r="IN30" i="1"/>
  <c r="IJ30" i="1"/>
  <c r="IG30" i="1"/>
  <c r="IM30" i="1"/>
  <c r="IH30" i="1"/>
  <c r="II30" i="1"/>
  <c r="IL30" i="1"/>
  <c r="IH26" i="1"/>
  <c r="IW30" i="1"/>
  <c r="IR30" i="1"/>
  <c r="IU30" i="1"/>
  <c r="IS30" i="1"/>
  <c r="IQ30" i="1"/>
  <c r="IK26" i="1"/>
  <c r="IH21" i="1"/>
  <c r="IK21" i="1"/>
  <c r="IN21" i="1"/>
  <c r="IJ21" i="1"/>
  <c r="IG21" i="1"/>
  <c r="IM21" i="1"/>
  <c r="IL21" i="1"/>
  <c r="IG23" i="1"/>
  <c r="IL23" i="1"/>
  <c r="IN23" i="1"/>
  <c r="II23" i="1"/>
  <c r="IG27" i="1"/>
  <c r="IM27" i="1"/>
  <c r="IJ23" i="1"/>
  <c r="IN27" i="1"/>
  <c r="IL27" i="1"/>
  <c r="IJ27" i="1"/>
  <c r="IM23" i="1"/>
  <c r="DQ87" i="1"/>
  <c r="AX28" i="2" s="1"/>
  <c r="HF29" i="1"/>
  <c r="AC27" i="2" s="1"/>
  <c r="HF30" i="1"/>
  <c r="AC28" i="2" s="1"/>
  <c r="IV29" i="1"/>
  <c r="IJ25" i="1"/>
  <c r="IN25" i="1"/>
  <c r="IG25" i="1"/>
  <c r="IK25" i="1"/>
  <c r="II25" i="1"/>
  <c r="IM25" i="1"/>
  <c r="IH25" i="1"/>
  <c r="IL25" i="1"/>
  <c r="IJ19" i="1"/>
  <c r="IN19" i="1"/>
  <c r="IG19" i="1"/>
  <c r="IK19" i="1"/>
  <c r="IH19" i="1"/>
  <c r="IL19" i="1"/>
  <c r="II19" i="1"/>
  <c r="IM19" i="1"/>
  <c r="HF28" i="1"/>
  <c r="IR29" i="1"/>
  <c r="IT29" i="1"/>
  <c r="IJ16" i="1"/>
  <c r="IN16" i="1"/>
  <c r="IG16" i="1"/>
  <c r="IK16" i="1"/>
  <c r="II16" i="1"/>
  <c r="IL16" i="1"/>
  <c r="IM16" i="1"/>
  <c r="IH16" i="1"/>
  <c r="DH81" i="1"/>
  <c r="AW22" i="2" s="1"/>
  <c r="DH80" i="1"/>
  <c r="AW21" i="2" s="1"/>
  <c r="DH85" i="1"/>
  <c r="AW26" i="2" s="1"/>
  <c r="IJ22" i="1"/>
  <c r="IN22" i="1"/>
  <c r="IG22" i="1"/>
  <c r="IL22" i="1"/>
  <c r="IH22" i="1"/>
  <c r="IM22" i="1"/>
  <c r="IK22" i="1"/>
  <c r="II22" i="1"/>
  <c r="DH83" i="1"/>
  <c r="AW24" i="2" s="1"/>
  <c r="IS29" i="1"/>
  <c r="IU29" i="1"/>
  <c r="DH84" i="1"/>
  <c r="AW25" i="2" s="1"/>
  <c r="IJ28" i="1"/>
  <c r="IN28" i="1"/>
  <c r="IG28" i="1"/>
  <c r="IK28" i="1"/>
  <c r="IH28" i="1"/>
  <c r="IL28" i="1"/>
  <c r="II28" i="1"/>
  <c r="IM28" i="1"/>
  <c r="IW29" i="1"/>
  <c r="IP29" i="1"/>
  <c r="DQ86" i="1"/>
  <c r="AX27" i="2" s="1"/>
  <c r="IT65" i="1" l="1"/>
  <c r="DQ85" i="1"/>
  <c r="AX26" i="2" s="1"/>
  <c r="DH79" i="1"/>
  <c r="AW20" i="2" s="1"/>
  <c r="IO15" i="1"/>
  <c r="AM13" i="2" s="1"/>
  <c r="HF38" i="1"/>
  <c r="AC36" i="2" s="1"/>
  <c r="IL37" i="1"/>
  <c r="IL65" i="1" s="1"/>
  <c r="IH37" i="1"/>
  <c r="IH65" i="1" s="1"/>
  <c r="IM37" i="1"/>
  <c r="IM65" i="1" s="1"/>
  <c r="II37" i="1"/>
  <c r="II65" i="1" s="1"/>
  <c r="IG37" i="1"/>
  <c r="IG65" i="1" s="1"/>
  <c r="IN37" i="1"/>
  <c r="IN65" i="1" s="1"/>
  <c r="IJ37" i="1"/>
  <c r="DH78" i="1"/>
  <c r="AW19" i="2" s="1"/>
  <c r="HF22" i="1"/>
  <c r="AC20" i="2" s="1"/>
  <c r="HF21" i="1"/>
  <c r="AC19" i="2" s="1"/>
  <c r="DH82" i="1"/>
  <c r="AW23" i="2" s="1"/>
  <c r="DH74" i="1"/>
  <c r="AW15" i="2" s="1"/>
  <c r="DQ78" i="1"/>
  <c r="AX19" i="2" s="1"/>
  <c r="DH77" i="1"/>
  <c r="AW18" i="2" s="1"/>
  <c r="AI97" i="1"/>
  <c r="AH97" i="1"/>
  <c r="DN122" i="1"/>
  <c r="DH89" i="1"/>
  <c r="AW30" i="2" s="1"/>
  <c r="EF18" i="1"/>
  <c r="U36" i="1" s="1"/>
  <c r="DK122" i="1"/>
  <c r="DC122" i="1"/>
  <c r="DQ91" i="1"/>
  <c r="AX32" i="2" s="1"/>
  <c r="O39" i="1"/>
  <c r="AK100" i="1" s="1"/>
  <c r="AJ96" i="1"/>
  <c r="DQ84" i="1"/>
  <c r="AX25" i="2" s="1"/>
  <c r="IO38" i="1"/>
  <c r="AM36" i="2" s="1"/>
  <c r="DH95" i="1"/>
  <c r="AW36" i="2" s="1"/>
  <c r="DQ96" i="1"/>
  <c r="AX37" i="2" s="1"/>
  <c r="DJ122" i="1"/>
  <c r="DF122" i="1"/>
  <c r="DA122" i="1"/>
  <c r="DM122" i="1"/>
  <c r="CX29" i="1"/>
  <c r="CZ122" i="1"/>
  <c r="DG122" i="1"/>
  <c r="DP122" i="1"/>
  <c r="DL122" i="1"/>
  <c r="DB122" i="1"/>
  <c r="DI122" i="1"/>
  <c r="DO122" i="1"/>
  <c r="DE122" i="1"/>
  <c r="DD122" i="1"/>
  <c r="IO36" i="1"/>
  <c r="AM34" i="2" s="1"/>
  <c r="DQ95" i="1"/>
  <c r="AX36" i="2" s="1"/>
  <c r="DH93" i="1"/>
  <c r="AW34" i="2" s="1"/>
  <c r="DH94" i="1"/>
  <c r="AW35" i="2" s="1"/>
  <c r="DQ76" i="1"/>
  <c r="AX17" i="2" s="1"/>
  <c r="DH75" i="1"/>
  <c r="AW16" i="2" s="1"/>
  <c r="DB129" i="1"/>
  <c r="IO35" i="1"/>
  <c r="AM33" i="2" s="1"/>
  <c r="IO34" i="1"/>
  <c r="AM32" i="2" s="1"/>
  <c r="FU65" i="1"/>
  <c r="HJ15" i="1" s="1"/>
  <c r="IO33" i="1"/>
  <c r="AM31" i="2" s="1"/>
  <c r="IO32" i="1"/>
  <c r="AM30" i="2" s="1"/>
  <c r="IP76" i="1"/>
  <c r="IP77" i="1"/>
  <c r="IP72" i="1"/>
  <c r="IP73" i="1"/>
  <c r="IP71" i="1"/>
  <c r="IP74" i="1"/>
  <c r="IQ65" i="1"/>
  <c r="IP65" i="1"/>
  <c r="IO17" i="1"/>
  <c r="AM15" i="2" s="1"/>
  <c r="IV65" i="1"/>
  <c r="IO24" i="1"/>
  <c r="AM22" i="2" s="1"/>
  <c r="IW65" i="1"/>
  <c r="IS65" i="1"/>
  <c r="IO26" i="1"/>
  <c r="AM24" i="2" s="1"/>
  <c r="IR65" i="1"/>
  <c r="IO20" i="1"/>
  <c r="AM18" i="2" s="1"/>
  <c r="IO18" i="1"/>
  <c r="AM16" i="2" s="1"/>
  <c r="IO31" i="1"/>
  <c r="AM29" i="2" s="1"/>
  <c r="IO29" i="1"/>
  <c r="AM27" i="2" s="1"/>
  <c r="IO30" i="1"/>
  <c r="AM28" i="2" s="1"/>
  <c r="IU65" i="1"/>
  <c r="IO21" i="1"/>
  <c r="AM19" i="2" s="1"/>
  <c r="IO27" i="1"/>
  <c r="AM25" i="2" s="1"/>
  <c r="IO23" i="1"/>
  <c r="AM21" i="2" s="1"/>
  <c r="IJ65" i="1"/>
  <c r="IK65" i="1"/>
  <c r="IO28" i="1"/>
  <c r="AM26" i="2" s="1"/>
  <c r="IO16" i="1"/>
  <c r="AM14" i="2" s="1"/>
  <c r="IO22" i="1"/>
  <c r="AM20" i="2" s="1"/>
  <c r="AC26" i="2"/>
  <c r="IO19" i="1"/>
  <c r="AM17" i="2" s="1"/>
  <c r="IO25" i="1"/>
  <c r="AM23" i="2" s="1"/>
  <c r="S35" i="1" l="1"/>
  <c r="W35" i="1" s="1"/>
  <c r="AH96" i="1" s="1"/>
  <c r="IO37" i="1"/>
  <c r="AM35" i="2" s="1"/>
  <c r="HF65" i="1"/>
  <c r="HJ16" i="1" s="1"/>
  <c r="Q37" i="1" s="1"/>
  <c r="O37" i="1"/>
  <c r="CX30" i="1"/>
  <c r="DG123" i="1"/>
  <c r="DH123" i="1" s="1"/>
  <c r="DP123" i="1"/>
  <c r="DQ123" i="1" s="1"/>
  <c r="IP78" i="1"/>
  <c r="IW66" i="1"/>
  <c r="IW67" i="1" s="1"/>
  <c r="IN66" i="1"/>
  <c r="IN67" i="1" s="1"/>
  <c r="AI96" i="1" l="1"/>
  <c r="HJ17" i="1"/>
  <c r="S37" i="1" s="1"/>
  <c r="W37" i="1" s="1"/>
  <c r="HJ18" i="1"/>
  <c r="U37" i="1" s="1"/>
  <c r="U35" i="1"/>
  <c r="O38" i="1"/>
  <c r="AK99" i="1" s="1"/>
  <c r="AK98" i="1"/>
  <c r="DA127" i="1"/>
  <c r="DA128" i="1" s="1"/>
  <c r="IN68" i="1"/>
  <c r="II71" i="1" s="1"/>
  <c r="IR73" i="1" s="1"/>
  <c r="AJ98" i="1"/>
  <c r="AH98" i="1" l="1"/>
  <c r="O41" i="1"/>
  <c r="AK101" i="1" s="1"/>
  <c r="AI98" i="1"/>
  <c r="Q39" i="1"/>
  <c r="AJ100" i="1" s="1"/>
  <c r="DA129" i="1"/>
  <c r="DA130" i="1" s="1"/>
  <c r="S39" i="1"/>
  <c r="W39" i="1" s="1"/>
  <c r="IR74" i="1"/>
  <c r="IR77" i="1"/>
  <c r="IR72" i="1"/>
  <c r="II72" i="1"/>
  <c r="IT73" i="1" s="1"/>
  <c r="IR76" i="1"/>
  <c r="II74" i="1"/>
  <c r="IV73" i="1" s="1"/>
  <c r="IR75" i="1"/>
  <c r="IR71" i="1"/>
  <c r="AI100" i="1" l="1"/>
  <c r="AH100" i="1"/>
  <c r="U39" i="1"/>
  <c r="IT75" i="1"/>
  <c r="IT71" i="1"/>
  <c r="IV75" i="1"/>
  <c r="IT72" i="1"/>
  <c r="IT76" i="1"/>
  <c r="II73" i="1"/>
  <c r="IV72" i="1" s="1"/>
  <c r="IV76" i="1"/>
  <c r="IT74" i="1"/>
  <c r="IT77" i="1"/>
  <c r="IV74" i="1"/>
  <c r="IR78" i="1"/>
  <c r="Q38" i="1" l="1"/>
  <c r="Q41" i="1" s="1"/>
  <c r="AJ101" i="1" s="1"/>
  <c r="IV71" i="1"/>
  <c r="IT78" i="1"/>
  <c r="S38" i="1" s="1"/>
  <c r="W38" i="1" s="1"/>
  <c r="IV77" i="1"/>
  <c r="S41" i="1" l="1"/>
  <c r="AI101" i="1" s="1"/>
  <c r="AH99" i="1"/>
  <c r="AJ99" i="1"/>
  <c r="IV78" i="1"/>
  <c r="AI99" i="1"/>
  <c r="W41" i="1" l="1"/>
  <c r="AH101" i="1" s="1"/>
  <c r="U38" i="1"/>
  <c r="U41" i="1" s="1"/>
</calcChain>
</file>

<file path=xl/sharedStrings.xml><?xml version="1.0" encoding="utf-8"?>
<sst xmlns="http://schemas.openxmlformats.org/spreadsheetml/2006/main" count="734" uniqueCount="109">
  <si>
    <t>cidade</t>
  </si>
  <si>
    <t>Cliente/emp.</t>
  </si>
  <si>
    <t>Edificação</t>
  </si>
  <si>
    <t>Profissional</t>
  </si>
  <si>
    <t>Cota (m)</t>
  </si>
  <si>
    <t>Planilha cálculo carga admissível estacas</t>
  </si>
  <si>
    <t>Argila Siltosa</t>
  </si>
  <si>
    <t>Silte Argiloso</t>
  </si>
  <si>
    <t>Argila Arenosa</t>
  </si>
  <si>
    <t>Silte Arenoso</t>
  </si>
  <si>
    <t>Areia Argilosa</t>
  </si>
  <si>
    <t>Areia Siltosa</t>
  </si>
  <si>
    <t>Areia</t>
  </si>
  <si>
    <t>Areia com pedregulhos</t>
  </si>
  <si>
    <t>Tipo do solo</t>
  </si>
  <si>
    <t>N° SPT</t>
  </si>
  <si>
    <t>Pedro P.C. Velloso</t>
  </si>
  <si>
    <t>Xi</t>
  </si>
  <si>
    <t>Xp</t>
  </si>
  <si>
    <t>Aoki-Velloso</t>
  </si>
  <si>
    <t>F1</t>
  </si>
  <si>
    <t>F2</t>
  </si>
  <si>
    <t>α</t>
  </si>
  <si>
    <t>β</t>
  </si>
  <si>
    <t>ARGS</t>
  </si>
  <si>
    <t>ARGA</t>
  </si>
  <si>
    <t>SAG</t>
  </si>
  <si>
    <t>SAR</t>
  </si>
  <si>
    <t>AREA</t>
  </si>
  <si>
    <t>ARS</t>
  </si>
  <si>
    <t>ARE</t>
  </si>
  <si>
    <t>ARP</t>
  </si>
  <si>
    <t>Decourt-Quaresma</t>
  </si>
  <si>
    <t>Alberto Henriques teixeira</t>
  </si>
  <si>
    <t>Urbano Rodrigues Alonso</t>
  </si>
  <si>
    <t>m</t>
  </si>
  <si>
    <t>mm</t>
  </si>
  <si>
    <t>Volume base alargada (Franki) (L)</t>
  </si>
  <si>
    <t>litros</t>
  </si>
  <si>
    <t>Comprimento total da estaca (m)</t>
  </si>
  <si>
    <t>Compressão</t>
  </si>
  <si>
    <t>Tração</t>
  </si>
  <si>
    <t>Yi</t>
  </si>
  <si>
    <t>Yp</t>
  </si>
  <si>
    <t>P</t>
  </si>
  <si>
    <t>L</t>
  </si>
  <si>
    <t>dp</t>
  </si>
  <si>
    <t>sp</t>
  </si>
  <si>
    <t>B</t>
  </si>
  <si>
    <t>8*dp</t>
  </si>
  <si>
    <t>3,5*dp</t>
  </si>
  <si>
    <t>Qlu</t>
  </si>
  <si>
    <t>Ci</t>
  </si>
  <si>
    <t>Cp</t>
  </si>
  <si>
    <t>P.P.C.V.</t>
  </si>
  <si>
    <t>Qpu</t>
  </si>
  <si>
    <t>Qu</t>
  </si>
  <si>
    <t>Qadm</t>
  </si>
  <si>
    <t>Pedro Paulo Costa Velloso</t>
  </si>
  <si>
    <t>(%)</t>
  </si>
  <si>
    <t>K</t>
  </si>
  <si>
    <t>SPT</t>
  </si>
  <si>
    <t>SOLO</t>
  </si>
  <si>
    <t>Alberto Henriques Teixeira</t>
  </si>
  <si>
    <t>4dp</t>
  </si>
  <si>
    <t>1dp</t>
  </si>
  <si>
    <t>Qadm Estacas escavas  em geral</t>
  </si>
  <si>
    <t>Qadm Estacas cravadas e raiz</t>
  </si>
  <si>
    <t>Capacidade de carga total da estaca (t)</t>
  </si>
  <si>
    <t>Capacidade de carga  resistência de ponta (t)</t>
  </si>
  <si>
    <t>Capacidade de carga atrito lateral (t)</t>
  </si>
  <si>
    <t>3*dp</t>
  </si>
  <si>
    <t>spt</t>
  </si>
  <si>
    <t>8db</t>
  </si>
  <si>
    <t>3db</t>
  </si>
  <si>
    <t>8acima</t>
  </si>
  <si>
    <t>3 abaixo</t>
  </si>
  <si>
    <t>Média dos processos</t>
  </si>
  <si>
    <t>Diâmetro seção circular</t>
  </si>
  <si>
    <t>Lado seção quadrada</t>
  </si>
  <si>
    <t>*</t>
  </si>
  <si>
    <t>COTA</t>
  </si>
  <si>
    <t>SPT considerado</t>
  </si>
  <si>
    <t>Ci t/m².N</t>
  </si>
  <si>
    <t>Pedro Paulo Costa  Velloso</t>
  </si>
  <si>
    <t>Cp t/m².N (abaixo)</t>
  </si>
  <si>
    <t>Cp t/m².N (acima)</t>
  </si>
  <si>
    <t>PPCV</t>
  </si>
  <si>
    <t>λi</t>
  </si>
  <si>
    <t>λp</t>
  </si>
  <si>
    <t>αi</t>
  </si>
  <si>
    <t>αp</t>
  </si>
  <si>
    <t>α.K.N</t>
  </si>
  <si>
    <t>α(%).K(t/m²)</t>
  </si>
  <si>
    <t>α(%).K(t/m²).N</t>
  </si>
  <si>
    <t>Décourt-Quaresma</t>
  </si>
  <si>
    <t>1/3β.N</t>
  </si>
  <si>
    <t>α.N</t>
  </si>
  <si>
    <t>Método</t>
  </si>
  <si>
    <t>8db (acima)</t>
  </si>
  <si>
    <t>3db (abaixo)</t>
  </si>
  <si>
    <t>Resultado dos Métodos</t>
  </si>
  <si>
    <t>Tipo de carregamento método "P.P.C.V"</t>
  </si>
  <si>
    <t>Licença:</t>
  </si>
  <si>
    <t>Planilha cálculo carga admissível estacas - SPT</t>
  </si>
  <si>
    <t>Obra:</t>
  </si>
  <si>
    <t>Carga admissível da estaca (t) CS(NORMA)=</t>
  </si>
  <si>
    <t>Carga admissível da estaca (t) CS = definido pelo autor</t>
  </si>
  <si>
    <t xml:space="preserve">Alexsander Mucheti  CREA-SP:5061466716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</si>
</sst>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
    <numFmt numFmtId="165" formatCode="0.0"/>
    <numFmt numFmtId="166" formatCode="0.0000"/>
    <numFmt numFmtId="167" formatCode="0.00000"/>
    <numFmt numFmtId="168" formatCode="[$-F400]h:mm:ss\ AM/PM"/>
  </numFmts>
  <fonts count="73" x14ac:knownFonts="1">
    <font>
      <sz val="10"/>
      <name val="Arial"/>
    </font>
    <font>
      <sz val="10"/>
      <name val="Arial"/>
      <family val="2"/>
    </font>
    <font>
      <sz val="10"/>
      <name val="Arial"/>
      <family val="2"/>
    </font>
    <font>
      <sz val="8"/>
      <color indexed="23"/>
      <name val="Arial"/>
      <family val="2"/>
    </font>
    <font>
      <sz val="7"/>
      <name val="Arial"/>
      <family val="2"/>
    </font>
    <font>
      <sz val="8"/>
      <name val="Arial"/>
      <family val="2"/>
    </font>
    <font>
      <sz val="7"/>
      <color indexed="23"/>
      <name val="Arial"/>
      <family val="2"/>
    </font>
    <font>
      <b/>
      <sz val="10"/>
      <name val="Arial"/>
      <family val="2"/>
    </font>
    <font>
      <b/>
      <sz val="7"/>
      <name val="Arial"/>
      <family val="2"/>
    </font>
    <font>
      <b/>
      <sz val="10"/>
      <color indexed="20"/>
      <name val="Arial"/>
      <family val="2"/>
    </font>
    <font>
      <b/>
      <sz val="9"/>
      <color indexed="20"/>
      <name val="Arial"/>
      <family val="2"/>
    </font>
    <font>
      <sz val="5"/>
      <color indexed="46"/>
      <name val="Arial"/>
      <family val="2"/>
    </font>
    <font>
      <sz val="8"/>
      <color indexed="8"/>
      <name val="Arial"/>
      <family val="2"/>
    </font>
    <font>
      <sz val="8"/>
      <name val="Tahoma"/>
      <family val="2"/>
    </font>
    <font>
      <b/>
      <sz val="10"/>
      <color indexed="8"/>
      <name val="Arial"/>
      <family val="2"/>
    </font>
    <font>
      <sz val="9"/>
      <name val="Arial"/>
      <family val="2"/>
    </font>
    <font>
      <sz val="9"/>
      <color indexed="20"/>
      <name val="Arial"/>
      <family val="2"/>
    </font>
    <font>
      <b/>
      <sz val="8"/>
      <color indexed="20"/>
      <name val="Arial"/>
      <family val="2"/>
    </font>
    <font>
      <sz val="6"/>
      <color indexed="9"/>
      <name val="Arial"/>
      <family val="2"/>
    </font>
    <font>
      <sz val="9"/>
      <color indexed="8"/>
      <name val="Arial"/>
      <family val="2"/>
    </font>
    <font>
      <sz val="10"/>
      <name val="Arial"/>
      <family val="2"/>
    </font>
    <font>
      <sz val="8"/>
      <color indexed="46"/>
      <name val="Arial"/>
      <family val="2"/>
    </font>
    <font>
      <sz val="7"/>
      <color indexed="46"/>
      <name val="Arial"/>
      <family val="2"/>
    </font>
    <font>
      <sz val="12"/>
      <name val="Arial"/>
      <family val="2"/>
    </font>
    <font>
      <sz val="6"/>
      <name val="Arial"/>
      <family val="2"/>
    </font>
    <font>
      <sz val="8"/>
      <name val="Arial"/>
      <family val="2"/>
    </font>
    <font>
      <b/>
      <sz val="6"/>
      <color indexed="9"/>
      <name val="Arial"/>
      <family val="2"/>
    </font>
    <font>
      <sz val="8"/>
      <color indexed="46"/>
      <name val="Arial"/>
      <family val="2"/>
    </font>
    <font>
      <sz val="10"/>
      <color indexed="46"/>
      <name val="Arial"/>
      <family val="2"/>
    </font>
    <font>
      <sz val="6"/>
      <color indexed="8"/>
      <name val="Arial"/>
      <family val="2"/>
    </font>
    <font>
      <sz val="7"/>
      <color indexed="8"/>
      <name val="Arial"/>
      <family val="2"/>
    </font>
    <font>
      <sz val="10"/>
      <color indexed="8"/>
      <name val="Arial"/>
      <family val="2"/>
    </font>
    <font>
      <sz val="8"/>
      <color indexed="8"/>
      <name val="Arial"/>
      <family val="2"/>
    </font>
    <font>
      <sz val="6"/>
      <color indexed="23"/>
      <name val="Arial"/>
      <family val="2"/>
    </font>
    <font>
      <sz val="7"/>
      <color indexed="23"/>
      <name val="Arial"/>
      <family val="2"/>
    </font>
    <font>
      <sz val="10"/>
      <color indexed="23"/>
      <name val="Arial"/>
      <family val="2"/>
    </font>
    <font>
      <b/>
      <sz val="7"/>
      <color indexed="23"/>
      <name val="Arial"/>
      <family val="2"/>
    </font>
    <font>
      <sz val="8"/>
      <color indexed="23"/>
      <name val="Arial"/>
      <family val="2"/>
    </font>
    <font>
      <b/>
      <sz val="6"/>
      <color indexed="23"/>
      <name val="Arial"/>
      <family val="2"/>
    </font>
    <font>
      <b/>
      <sz val="8"/>
      <color indexed="23"/>
      <name val="Arial"/>
      <family val="2"/>
    </font>
    <font>
      <b/>
      <sz val="10"/>
      <color indexed="23"/>
      <name val="Arial"/>
      <family val="2"/>
    </font>
    <font>
      <sz val="10"/>
      <name val="Tahoma"/>
      <family val="2"/>
    </font>
    <font>
      <sz val="9"/>
      <color indexed="58"/>
      <name val="Tahoma"/>
      <family val="2"/>
    </font>
    <font>
      <sz val="9"/>
      <name val="Tahoma"/>
      <family val="2"/>
    </font>
    <font>
      <i/>
      <sz val="8"/>
      <color indexed="8"/>
      <name val="Tahoma"/>
      <family val="2"/>
    </font>
    <font>
      <sz val="10"/>
      <color indexed="8"/>
      <name val="Tahoma"/>
      <family val="2"/>
    </font>
    <font>
      <b/>
      <sz val="10"/>
      <name val="Tahoma"/>
      <family val="2"/>
    </font>
    <font>
      <sz val="7"/>
      <color indexed="23"/>
      <name val="Tahoma"/>
      <family val="2"/>
    </font>
    <font>
      <b/>
      <sz val="10"/>
      <color indexed="20"/>
      <name val="Tahoma"/>
      <family val="2"/>
    </font>
    <font>
      <b/>
      <sz val="9"/>
      <name val="Tahoma"/>
      <family val="2"/>
    </font>
    <font>
      <sz val="9"/>
      <color indexed="20"/>
      <name val="Tahoma"/>
      <family val="2"/>
    </font>
    <font>
      <sz val="10"/>
      <color indexed="20"/>
      <name val="Tahoma"/>
      <family val="2"/>
    </font>
    <font>
      <sz val="7"/>
      <name val="Tahoma"/>
      <family val="2"/>
    </font>
    <font>
      <sz val="8"/>
      <color indexed="23"/>
      <name val="Tahoma"/>
      <family val="2"/>
    </font>
    <font>
      <sz val="7"/>
      <color indexed="8"/>
      <name val="Tahoma"/>
      <family val="2"/>
    </font>
    <font>
      <sz val="8"/>
      <color rgb="FF000000"/>
      <name val="Tahoma"/>
      <family val="2"/>
    </font>
    <font>
      <sz val="9"/>
      <color rgb="FF0070C0"/>
      <name val="Tahoma"/>
      <family val="2"/>
    </font>
    <font>
      <sz val="9"/>
      <color rgb="FF0070C0"/>
      <name val="Arial"/>
      <family val="2"/>
    </font>
    <font>
      <u/>
      <sz val="10"/>
      <color theme="10"/>
      <name val="Arial"/>
      <family val="2"/>
    </font>
    <font>
      <b/>
      <sz val="8"/>
      <color rgb="FF002060"/>
      <name val="Tahoma"/>
      <family val="2"/>
    </font>
    <font>
      <sz val="10"/>
      <color rgb="FF002060"/>
      <name val="Tahoma"/>
      <family val="2"/>
    </font>
    <font>
      <sz val="10"/>
      <color theme="2" tint="-0.749992370372631"/>
      <name val="Tahoma"/>
      <family val="2"/>
    </font>
    <font>
      <sz val="6"/>
      <color theme="2" tint="-9.9978637043366805E-2"/>
      <name val="Tahoma"/>
      <family val="2"/>
    </font>
    <font>
      <sz val="3"/>
      <color theme="2" tint="-9.9978637043366805E-2"/>
      <name val="Tahoma"/>
      <family val="2"/>
    </font>
    <font>
      <b/>
      <sz val="10"/>
      <color theme="2" tint="-9.9978637043366805E-2"/>
      <name val="Tahoma"/>
      <family val="2"/>
    </font>
    <font>
      <sz val="10"/>
      <color theme="2" tint="-9.9978637043366805E-2"/>
      <name val="Tahoma"/>
      <family val="2"/>
    </font>
    <font>
      <sz val="7"/>
      <color theme="2" tint="-9.9978637043366805E-2"/>
      <name val="Tahoma"/>
      <family val="2"/>
    </font>
    <font>
      <sz val="3"/>
      <color theme="2" tint="-0.249977111117893"/>
      <name val="Tahoma"/>
      <family val="2"/>
    </font>
    <font>
      <sz val="8"/>
      <color theme="2" tint="-0.499984740745262"/>
      <name val="Tahoma"/>
      <family val="2"/>
    </font>
    <font>
      <sz val="8"/>
      <color theme="2" tint="-0.499984740745262"/>
      <name val="Arial"/>
      <family val="2"/>
    </font>
    <font>
      <sz val="8"/>
      <color theme="2" tint="-9.9978637043366805E-2"/>
      <name val="Tahoma"/>
      <family val="2"/>
    </font>
    <font>
      <sz val="9"/>
      <color theme="1"/>
      <name val="Arial"/>
      <family val="2"/>
    </font>
    <font>
      <sz val="9"/>
      <color theme="1"/>
      <name val="Tahoma"/>
      <family val="2"/>
    </font>
  </fonts>
  <fills count="15">
    <fill>
      <patternFill patternType="none"/>
    </fill>
    <fill>
      <patternFill patternType="gray125"/>
    </fill>
    <fill>
      <patternFill patternType="solid">
        <fgColor indexed="46"/>
        <bgColor indexed="64"/>
      </patternFill>
    </fill>
    <fill>
      <patternFill patternType="solid">
        <fgColor indexed="44"/>
        <bgColor indexed="64"/>
      </patternFill>
    </fill>
    <fill>
      <patternFill patternType="solid">
        <fgColor indexed="9"/>
        <bgColor indexed="64"/>
      </patternFill>
    </fill>
    <fill>
      <patternFill patternType="solid">
        <fgColor rgb="FFEAEAEA"/>
        <bgColor indexed="64"/>
      </patternFill>
    </fill>
    <fill>
      <patternFill patternType="solid">
        <fgColor rgb="FFEAE7DA"/>
        <bgColor indexed="64"/>
      </patternFill>
    </fill>
    <fill>
      <patternFill patternType="solid">
        <fgColor rgb="FFD3CDB1"/>
        <bgColor indexed="64"/>
      </patternFill>
    </fill>
    <fill>
      <patternFill patternType="solid">
        <fgColor rgb="FFE4E0CE"/>
        <bgColor indexed="64"/>
      </patternFill>
    </fill>
    <fill>
      <patternFill patternType="solid">
        <fgColor rgb="FFD9D9D9"/>
        <bgColor indexed="64"/>
      </patternFill>
    </fill>
    <fill>
      <patternFill patternType="solid">
        <fgColor theme="2" tint="-9.9978637043366805E-2"/>
        <bgColor indexed="64"/>
      </patternFill>
    </fill>
    <fill>
      <patternFill patternType="solid">
        <fgColor rgb="FFECE9DC"/>
        <bgColor indexed="64"/>
      </patternFill>
    </fill>
    <fill>
      <patternFill patternType="solid">
        <fgColor theme="2"/>
        <bgColor indexed="64"/>
      </patternFill>
    </fill>
    <fill>
      <patternFill patternType="solid">
        <fgColor theme="2" tint="-0.249977111117893"/>
        <bgColor indexed="64"/>
      </patternFill>
    </fill>
    <fill>
      <patternFill patternType="solid">
        <fgColor theme="0" tint="-0.249977111117893"/>
        <bgColor indexed="64"/>
      </patternFill>
    </fill>
  </fills>
  <borders count="109">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style="thin">
        <color indexed="22"/>
      </left>
      <right/>
      <top/>
      <bottom/>
      <diagonal/>
    </border>
    <border>
      <left/>
      <right style="thin">
        <color indexed="22"/>
      </right>
      <top/>
      <bottom/>
      <diagonal/>
    </border>
    <border>
      <left/>
      <right style="thick">
        <color indexed="46"/>
      </right>
      <top style="thick">
        <color indexed="46"/>
      </top>
      <bottom style="thick">
        <color indexed="46"/>
      </bottom>
      <diagonal/>
    </border>
    <border>
      <left style="thick">
        <color indexed="46"/>
      </left>
      <right/>
      <top/>
      <bottom/>
      <diagonal/>
    </border>
    <border>
      <left style="thin">
        <color indexed="22"/>
      </left>
      <right/>
      <top/>
      <bottom style="thin">
        <color indexed="22"/>
      </bottom>
      <diagonal/>
    </border>
    <border>
      <left/>
      <right/>
      <top/>
      <bottom style="thin">
        <color indexed="22"/>
      </bottom>
      <diagonal/>
    </border>
    <border>
      <left/>
      <right style="thin">
        <color indexed="22"/>
      </right>
      <top/>
      <bottom style="thin">
        <color indexed="22"/>
      </bottom>
      <diagonal/>
    </border>
    <border>
      <left/>
      <right style="thick">
        <color indexed="46"/>
      </right>
      <top style="thick">
        <color indexed="46"/>
      </top>
      <bottom/>
      <diagonal/>
    </border>
    <border>
      <left/>
      <right/>
      <top style="thick">
        <color indexed="46"/>
      </top>
      <bottom style="thick">
        <color indexed="46"/>
      </bottom>
      <diagonal/>
    </border>
    <border>
      <left/>
      <right style="thick">
        <color indexed="46"/>
      </right>
      <top/>
      <bottom style="thick">
        <color indexed="46"/>
      </bottom>
      <diagonal/>
    </border>
    <border>
      <left/>
      <right/>
      <top style="thin">
        <color indexed="22"/>
      </top>
      <bottom style="thin">
        <color indexed="22"/>
      </bottom>
      <diagonal/>
    </border>
    <border>
      <left style="thin">
        <color indexed="24"/>
      </left>
      <right style="thin">
        <color indexed="24"/>
      </right>
      <top/>
      <bottom/>
      <diagonal/>
    </border>
    <border>
      <left style="thin">
        <color indexed="23"/>
      </left>
      <right/>
      <top/>
      <bottom/>
      <diagonal/>
    </border>
    <border>
      <left/>
      <right/>
      <top/>
      <bottom style="thin">
        <color indexed="23"/>
      </bottom>
      <diagonal/>
    </border>
    <border>
      <left/>
      <right style="thin">
        <color indexed="23"/>
      </right>
      <top style="thin">
        <color indexed="23"/>
      </top>
      <bottom/>
      <diagonal/>
    </border>
    <border>
      <left/>
      <right style="thin">
        <color indexed="23"/>
      </right>
      <top/>
      <bottom/>
      <diagonal/>
    </border>
    <border>
      <left style="thin">
        <color indexed="23"/>
      </left>
      <right/>
      <top/>
      <bottom style="thin">
        <color indexed="23"/>
      </bottom>
      <diagonal/>
    </border>
    <border>
      <left/>
      <right style="thin">
        <color indexed="23"/>
      </right>
      <top/>
      <bottom style="thin">
        <color indexed="23"/>
      </bottom>
      <diagonal/>
    </border>
    <border>
      <left style="thin">
        <color indexed="24"/>
      </left>
      <right/>
      <top/>
      <bottom/>
      <diagonal/>
    </border>
    <border>
      <left style="thin">
        <color indexed="23"/>
      </left>
      <right/>
      <top style="thin">
        <color indexed="23"/>
      </top>
      <bottom/>
      <diagonal/>
    </border>
    <border>
      <left/>
      <right/>
      <top style="thin">
        <color indexed="23"/>
      </top>
      <bottom/>
      <diagonal/>
    </border>
    <border>
      <left/>
      <right style="thick">
        <color indexed="46"/>
      </right>
      <top style="thick">
        <color indexed="46"/>
      </top>
      <bottom style="thin">
        <color indexed="23"/>
      </bottom>
      <diagonal/>
    </border>
    <border>
      <left style="thin">
        <color indexed="9"/>
      </left>
      <right/>
      <top/>
      <bottom/>
      <diagonal/>
    </border>
    <border>
      <left/>
      <right style="thin">
        <color indexed="9"/>
      </right>
      <top style="thin">
        <color indexed="23"/>
      </top>
      <bottom/>
      <diagonal/>
    </border>
    <border>
      <left/>
      <right style="thin">
        <color indexed="9"/>
      </right>
      <top/>
      <bottom/>
      <diagonal/>
    </border>
    <border>
      <left style="thin">
        <color indexed="23"/>
      </left>
      <right style="hair">
        <color indexed="23"/>
      </right>
      <top style="thin">
        <color indexed="23"/>
      </top>
      <bottom/>
      <diagonal/>
    </border>
    <border>
      <left style="hair">
        <color indexed="23"/>
      </left>
      <right style="thin">
        <color indexed="23"/>
      </right>
      <top style="thin">
        <color indexed="23"/>
      </top>
      <bottom/>
      <diagonal/>
    </border>
    <border>
      <left style="thin">
        <color indexed="23"/>
      </left>
      <right style="hair">
        <color indexed="23"/>
      </right>
      <top/>
      <bottom/>
      <diagonal/>
    </border>
    <border>
      <left style="hair">
        <color indexed="23"/>
      </left>
      <right style="thin">
        <color indexed="23"/>
      </right>
      <top/>
      <bottom/>
      <diagonal/>
    </border>
    <border>
      <left/>
      <right style="thin">
        <color indexed="46"/>
      </right>
      <top/>
      <bottom style="thin">
        <color indexed="46"/>
      </bottom>
      <diagonal/>
    </border>
    <border>
      <left style="thin">
        <color indexed="46"/>
      </left>
      <right/>
      <top style="thin">
        <color indexed="23"/>
      </top>
      <bottom style="thin">
        <color indexed="23"/>
      </bottom>
      <diagonal/>
    </border>
    <border>
      <left/>
      <right style="thin">
        <color indexed="46"/>
      </right>
      <top style="thin">
        <color indexed="46"/>
      </top>
      <bottom style="thin">
        <color indexed="46"/>
      </bottom>
      <diagonal/>
    </border>
    <border>
      <left/>
      <right style="thin">
        <color indexed="46"/>
      </right>
      <top style="thin">
        <color indexed="46"/>
      </top>
      <bottom/>
      <diagonal/>
    </border>
    <border>
      <left style="thin">
        <color indexed="46"/>
      </left>
      <right/>
      <top style="thin">
        <color indexed="23"/>
      </top>
      <bottom/>
      <diagonal/>
    </border>
    <border>
      <left/>
      <right/>
      <top style="thin">
        <color indexed="9"/>
      </top>
      <bottom/>
      <diagonal/>
    </border>
    <border>
      <left/>
      <right style="thin">
        <color indexed="23"/>
      </right>
      <top style="thin">
        <color indexed="9"/>
      </top>
      <bottom/>
      <diagonal/>
    </border>
    <border>
      <left style="thin">
        <color indexed="9"/>
      </left>
      <right/>
      <top style="thin">
        <color indexed="9"/>
      </top>
      <bottom/>
      <diagonal/>
    </border>
    <border>
      <left style="thin">
        <color indexed="23"/>
      </left>
      <right style="thin">
        <color indexed="22"/>
      </right>
      <top style="thin">
        <color indexed="22"/>
      </top>
      <bottom/>
      <diagonal/>
    </border>
    <border>
      <left style="thin">
        <color indexed="22"/>
      </left>
      <right/>
      <top style="thin">
        <color indexed="22"/>
      </top>
      <bottom/>
      <diagonal/>
    </border>
    <border>
      <left style="thin">
        <color indexed="22"/>
      </left>
      <right/>
      <top style="thin">
        <color indexed="23"/>
      </top>
      <bottom style="thin">
        <color indexed="22"/>
      </bottom>
      <diagonal/>
    </border>
    <border>
      <left/>
      <right/>
      <top style="thin">
        <color indexed="23"/>
      </top>
      <bottom style="thin">
        <color indexed="22"/>
      </bottom>
      <diagonal/>
    </border>
    <border>
      <left/>
      <right style="thin">
        <color indexed="23"/>
      </right>
      <top style="thin">
        <color indexed="23"/>
      </top>
      <bottom style="thin">
        <color indexed="22"/>
      </bottom>
      <diagonal/>
    </border>
    <border>
      <left style="thin">
        <color indexed="22"/>
      </left>
      <right/>
      <top style="thin">
        <color indexed="22"/>
      </top>
      <bottom style="thin">
        <color indexed="22"/>
      </bottom>
      <diagonal/>
    </border>
    <border>
      <left/>
      <right style="thin">
        <color indexed="23"/>
      </right>
      <top style="thin">
        <color indexed="22"/>
      </top>
      <bottom style="thin">
        <color indexed="22"/>
      </bottom>
      <diagonal/>
    </border>
    <border>
      <left style="thin">
        <color indexed="23"/>
      </left>
      <right style="thin">
        <color indexed="22"/>
      </right>
      <top style="thin">
        <color indexed="22"/>
      </top>
      <bottom style="thin">
        <color indexed="22"/>
      </bottom>
      <diagonal/>
    </border>
    <border>
      <left/>
      <right style="thin">
        <color indexed="23"/>
      </right>
      <top style="thin">
        <color indexed="22"/>
      </top>
      <bottom/>
      <diagonal/>
    </border>
    <border>
      <left style="thin">
        <color indexed="22"/>
      </left>
      <right style="thin">
        <color indexed="22"/>
      </right>
      <top style="thin">
        <color indexed="23"/>
      </top>
      <bottom style="thin">
        <color indexed="22"/>
      </bottom>
      <diagonal/>
    </border>
    <border>
      <left/>
      <right style="thin">
        <color indexed="22"/>
      </right>
      <top style="thin">
        <color indexed="22"/>
      </top>
      <bottom/>
      <diagonal/>
    </border>
    <border>
      <left/>
      <right style="thin">
        <color indexed="22"/>
      </right>
      <top style="thin">
        <color indexed="23"/>
      </top>
      <bottom style="thin">
        <color indexed="22"/>
      </bottom>
      <diagonal/>
    </border>
    <border>
      <left/>
      <right style="thin">
        <color indexed="22"/>
      </right>
      <top style="thin">
        <color indexed="22"/>
      </top>
      <bottom style="thin">
        <color indexed="22"/>
      </bottom>
      <diagonal/>
    </border>
    <border>
      <left/>
      <right style="thick">
        <color indexed="46"/>
      </right>
      <top/>
      <bottom/>
      <diagonal/>
    </border>
    <border>
      <left style="thin">
        <color indexed="23"/>
      </left>
      <right style="hair">
        <color indexed="23"/>
      </right>
      <top/>
      <bottom style="thin">
        <color indexed="23"/>
      </bottom>
      <diagonal/>
    </border>
    <border>
      <left style="thin">
        <color indexed="23"/>
      </left>
      <right style="hair">
        <color indexed="23"/>
      </right>
      <top style="thin">
        <color indexed="23"/>
      </top>
      <bottom style="hair">
        <color indexed="23"/>
      </bottom>
      <diagonal/>
    </border>
    <border>
      <left style="hair">
        <color indexed="23"/>
      </left>
      <right style="hair">
        <color indexed="23"/>
      </right>
      <top style="thin">
        <color indexed="23"/>
      </top>
      <bottom style="hair">
        <color indexed="23"/>
      </bottom>
      <diagonal/>
    </border>
    <border>
      <left style="thin">
        <color indexed="9"/>
      </left>
      <right/>
      <top/>
      <bottom style="thin">
        <color indexed="23"/>
      </bottom>
      <diagonal/>
    </border>
    <border>
      <left style="thin">
        <color indexed="23"/>
      </left>
      <right/>
      <top/>
      <bottom style="thin">
        <color indexed="9"/>
      </bottom>
      <diagonal/>
    </border>
    <border>
      <left/>
      <right style="thin">
        <color indexed="9"/>
      </right>
      <top/>
      <bottom style="thin">
        <color indexed="9"/>
      </bottom>
      <diagonal/>
    </border>
    <border>
      <left style="thin">
        <color indexed="23"/>
      </left>
      <right style="thin">
        <color indexed="22"/>
      </right>
      <top style="thin">
        <color indexed="23"/>
      </top>
      <bottom style="thin">
        <color indexed="22"/>
      </bottom>
      <diagonal/>
    </border>
    <border>
      <left style="thin">
        <color indexed="22"/>
      </left>
      <right style="thin">
        <color indexed="22"/>
      </right>
      <top style="thin">
        <color indexed="23"/>
      </top>
      <bottom/>
      <diagonal/>
    </border>
    <border>
      <left style="hair">
        <color indexed="23"/>
      </left>
      <right style="thin">
        <color indexed="23"/>
      </right>
      <top/>
      <bottom style="thin">
        <color indexed="23"/>
      </bottom>
      <diagonal/>
    </border>
    <border>
      <left/>
      <right/>
      <top/>
      <bottom style="thin">
        <color indexed="24"/>
      </bottom>
      <diagonal/>
    </border>
    <border>
      <left style="thin">
        <color indexed="24"/>
      </left>
      <right style="thin">
        <color indexed="24"/>
      </right>
      <top style="thin">
        <color indexed="24"/>
      </top>
      <bottom/>
      <diagonal/>
    </border>
    <border>
      <left style="thin">
        <color indexed="24"/>
      </left>
      <right style="thin">
        <color indexed="24"/>
      </right>
      <top/>
      <bottom style="thin">
        <color indexed="24"/>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indexed="23"/>
      </left>
      <right style="thin">
        <color indexed="22"/>
      </right>
      <top/>
      <bottom/>
      <diagonal/>
    </border>
    <border>
      <left style="thin">
        <color indexed="22"/>
      </left>
      <right style="thin">
        <color indexed="22"/>
      </right>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right/>
      <top style="thin">
        <color indexed="22"/>
      </top>
      <bottom/>
      <diagonal/>
    </border>
    <border>
      <left style="thick">
        <color indexed="46"/>
      </left>
      <right/>
      <top/>
      <bottom style="thin">
        <color indexed="23"/>
      </bottom>
      <diagonal/>
    </border>
    <border>
      <left style="thin">
        <color theme="0"/>
      </left>
      <right/>
      <top style="thin">
        <color theme="0"/>
      </top>
      <bottom/>
      <diagonal/>
    </border>
    <border>
      <left/>
      <right/>
      <top style="thin">
        <color theme="0"/>
      </top>
      <bottom/>
      <diagonal/>
    </border>
    <border>
      <left/>
      <right/>
      <top/>
      <bottom style="thin">
        <color indexed="9"/>
      </bottom>
      <diagonal/>
    </border>
    <border>
      <left/>
      <right style="thin">
        <color theme="2" tint="-0.499984740745262"/>
      </right>
      <top style="thin">
        <color theme="0"/>
      </top>
      <bottom/>
      <diagonal/>
    </border>
    <border>
      <left/>
      <right style="thin">
        <color theme="2" tint="-0.499984740745262"/>
      </right>
      <top/>
      <bottom/>
      <diagonal/>
    </border>
    <border>
      <left style="thin">
        <color theme="0"/>
      </left>
      <right/>
      <top/>
      <bottom/>
      <diagonal/>
    </border>
    <border>
      <left style="thin">
        <color theme="2" tint="-0.499984740745262"/>
      </left>
      <right/>
      <top style="thin">
        <color theme="2" tint="-0.499984740745262"/>
      </top>
      <bottom style="thin">
        <color theme="0"/>
      </bottom>
      <diagonal/>
    </border>
    <border>
      <left/>
      <right/>
      <top style="thin">
        <color theme="2" tint="-0.499984740745262"/>
      </top>
      <bottom style="thin">
        <color theme="0"/>
      </bottom>
      <diagonal/>
    </border>
    <border>
      <left/>
      <right style="thin">
        <color theme="0"/>
      </right>
      <top style="thin">
        <color theme="2" tint="-0.499984740745262"/>
      </top>
      <bottom style="thin">
        <color theme="0"/>
      </bottom>
      <diagonal/>
    </border>
    <border>
      <left/>
      <right style="thin">
        <color theme="2" tint="-0.499984740745262"/>
      </right>
      <top style="thin">
        <color theme="2" tint="-0.499984740745262"/>
      </top>
      <bottom style="thin">
        <color theme="0"/>
      </bottom>
      <diagonal/>
    </border>
    <border>
      <left style="thin">
        <color theme="2" tint="-0.499984740745262"/>
      </left>
      <right/>
      <top style="thin">
        <color theme="2" tint="-0.499984740745262"/>
      </top>
      <bottom/>
      <diagonal/>
    </border>
    <border>
      <left/>
      <right/>
      <top style="thin">
        <color theme="2" tint="-0.499984740745262"/>
      </top>
      <bottom/>
      <diagonal/>
    </border>
    <border>
      <left/>
      <right style="thin">
        <color theme="0"/>
      </right>
      <top style="thin">
        <color theme="2" tint="-0.499984740745262"/>
      </top>
      <bottom/>
      <diagonal/>
    </border>
    <border>
      <left style="thin">
        <color theme="0" tint="-0.34998626667073579"/>
      </left>
      <right style="thin">
        <color theme="0" tint="-0.499984740745262"/>
      </right>
      <top/>
      <bottom style="thin">
        <color indexed="9"/>
      </bottom>
      <diagonal/>
    </border>
    <border>
      <left style="thin">
        <color theme="0" tint="-0.34998626667073579"/>
      </left>
      <right style="thin">
        <color theme="0" tint="-0.499984740745262"/>
      </right>
      <top/>
      <bottom/>
      <diagonal/>
    </border>
    <border>
      <left style="thin">
        <color theme="0"/>
      </left>
      <right/>
      <top style="thin">
        <color theme="0"/>
      </top>
      <bottom style="thin">
        <color theme="2" tint="-0.499984740745262"/>
      </bottom>
      <diagonal/>
    </border>
    <border>
      <left/>
      <right/>
      <top style="thin">
        <color theme="0"/>
      </top>
      <bottom style="thin">
        <color theme="2" tint="-0.499984740745262"/>
      </bottom>
      <diagonal/>
    </border>
    <border>
      <left/>
      <right style="thin">
        <color theme="2" tint="-0.499984740745262"/>
      </right>
      <top style="thin">
        <color theme="0"/>
      </top>
      <bottom style="thin">
        <color theme="2" tint="-0.499984740745262"/>
      </bottom>
      <diagonal/>
    </border>
    <border>
      <left style="thin">
        <color theme="2" tint="-0.24994659260841701"/>
      </left>
      <right/>
      <top style="thin">
        <color theme="2" tint="-0.749961851863155"/>
      </top>
      <bottom style="thin">
        <color theme="2" tint="-0.24994659260841701"/>
      </bottom>
      <diagonal/>
    </border>
    <border>
      <left/>
      <right/>
      <top style="thin">
        <color theme="2" tint="-0.749961851863155"/>
      </top>
      <bottom style="thin">
        <color theme="2" tint="-0.24994659260841701"/>
      </bottom>
      <diagonal/>
    </border>
    <border>
      <left/>
      <right style="thin">
        <color theme="2" tint="-0.749961851863155"/>
      </right>
      <top style="thin">
        <color theme="2" tint="-0.749961851863155"/>
      </top>
      <bottom style="thin">
        <color theme="2" tint="-0.24994659260841701"/>
      </bottom>
      <diagonal/>
    </border>
    <border>
      <left style="thin">
        <color theme="2" tint="-0.24994659260841701"/>
      </left>
      <right/>
      <top style="thin">
        <color theme="2" tint="-0.24994659260841701"/>
      </top>
      <bottom style="thin">
        <color theme="2" tint="-0.24994659260841701"/>
      </bottom>
      <diagonal/>
    </border>
    <border>
      <left/>
      <right/>
      <top style="thin">
        <color theme="2" tint="-0.24994659260841701"/>
      </top>
      <bottom style="thin">
        <color theme="2" tint="-0.24994659260841701"/>
      </bottom>
      <diagonal/>
    </border>
    <border>
      <left/>
      <right style="thin">
        <color theme="2" tint="-0.749961851863155"/>
      </right>
      <top style="thin">
        <color theme="2" tint="-0.24994659260841701"/>
      </top>
      <bottom style="thin">
        <color theme="2" tint="-0.24994659260841701"/>
      </bottom>
      <diagonal/>
    </border>
    <border>
      <left style="thin">
        <color indexed="23"/>
      </left>
      <right/>
      <top style="hair">
        <color indexed="23"/>
      </top>
      <bottom style="hair">
        <color indexed="23"/>
      </bottom>
      <diagonal/>
    </border>
    <border>
      <left style="thin">
        <color indexed="23"/>
      </left>
      <right/>
      <top style="hair">
        <color indexed="23"/>
      </top>
      <bottom style="thin">
        <color indexed="23"/>
      </bottom>
      <diagonal/>
    </border>
    <border>
      <left style="hair">
        <color indexed="23"/>
      </left>
      <right style="hair">
        <color indexed="23"/>
      </right>
      <top style="thin">
        <color indexed="23"/>
      </top>
      <bottom/>
      <diagonal/>
    </border>
    <border>
      <left style="thin">
        <color theme="0"/>
      </left>
      <right style="thin">
        <color theme="2" tint="-0.749961851863155"/>
      </right>
      <top style="thin">
        <color theme="0"/>
      </top>
      <bottom style="hair">
        <color indexed="23"/>
      </bottom>
      <diagonal/>
    </border>
    <border>
      <left style="thin">
        <color theme="0"/>
      </left>
      <right style="thin">
        <color theme="2" tint="-0.749961851863155"/>
      </right>
      <top style="hair">
        <color indexed="23"/>
      </top>
      <bottom style="hair">
        <color indexed="23"/>
      </bottom>
      <diagonal/>
    </border>
    <border>
      <left style="thin">
        <color theme="0"/>
      </left>
      <right style="thin">
        <color theme="2" tint="-0.749961851863155"/>
      </right>
      <top style="hair">
        <color indexed="23"/>
      </top>
      <bottom style="thin">
        <color theme="2" tint="-0.749961851863155"/>
      </bottom>
      <diagonal/>
    </border>
    <border>
      <left/>
      <right/>
      <top style="hair">
        <color indexed="23"/>
      </top>
      <bottom style="hair">
        <color indexed="23"/>
      </bottom>
      <diagonal/>
    </border>
    <border>
      <left/>
      <right/>
      <top style="hair">
        <color indexed="23"/>
      </top>
      <bottom style="thin">
        <color indexed="23"/>
      </bottom>
      <diagonal/>
    </border>
    <border>
      <left style="hair">
        <color indexed="23"/>
      </left>
      <right/>
      <top style="thin">
        <color indexed="23"/>
      </top>
      <bottom style="hair">
        <color indexed="23"/>
      </bottom>
      <diagonal/>
    </border>
    <border>
      <left/>
      <right style="thin">
        <color indexed="23"/>
      </right>
      <top/>
      <bottom style="thin">
        <color indexed="9"/>
      </bottom>
      <diagonal/>
    </border>
  </borders>
  <cellStyleXfs count="3">
    <xf numFmtId="0" fontId="0" fillId="0" borderId="0"/>
    <xf numFmtId="9" fontId="1" fillId="0" borderId="0" applyFont="0" applyFill="0" applyBorder="0" applyAlignment="0" applyProtection="0"/>
    <xf numFmtId="0" fontId="58" fillId="0" borderId="0" applyNumberFormat="0" applyFill="0" applyBorder="0" applyAlignment="0" applyProtection="0"/>
  </cellStyleXfs>
  <cellXfs count="476">
    <xf numFmtId="0" fontId="0" fillId="0" borderId="0" xfId="0"/>
    <xf numFmtId="0" fontId="5" fillId="2" borderId="3" xfId="0" applyFont="1" applyFill="1" applyBorder="1" applyAlignment="1" applyProtection="1">
      <alignment horizontal="center" textRotation="93" wrapText="1"/>
      <protection hidden="1"/>
    </xf>
    <xf numFmtId="0" fontId="12" fillId="2" borderId="3" xfId="0" applyFont="1" applyFill="1" applyBorder="1" applyAlignment="1" applyProtection="1">
      <alignment horizontal="center" textRotation="93" wrapText="1"/>
      <protection hidden="1"/>
    </xf>
    <xf numFmtId="0" fontId="0" fillId="2" borderId="0" xfId="0" applyFill="1" applyBorder="1" applyProtection="1">
      <protection hidden="1"/>
    </xf>
    <xf numFmtId="0" fontId="0" fillId="0" borderId="0" xfId="0" applyProtection="1">
      <protection hidden="1"/>
    </xf>
    <xf numFmtId="0" fontId="6" fillId="3" borderId="5" xfId="0" applyNumberFormat="1" applyFont="1" applyFill="1" applyBorder="1" applyAlignment="1" applyProtection="1">
      <alignment horizontal="right" wrapText="1"/>
      <protection hidden="1"/>
    </xf>
    <xf numFmtId="0" fontId="0" fillId="2" borderId="0" xfId="0" applyFill="1" applyProtection="1">
      <protection hidden="1"/>
    </xf>
    <xf numFmtId="0" fontId="0" fillId="2" borderId="3" xfId="0" applyFill="1" applyBorder="1" applyProtection="1">
      <protection hidden="1"/>
    </xf>
    <xf numFmtId="0" fontId="0" fillId="2" borderId="4" xfId="0" applyFill="1" applyBorder="1" applyProtection="1">
      <protection hidden="1"/>
    </xf>
    <xf numFmtId="0" fontId="0" fillId="2" borderId="7" xfId="0" applyFill="1" applyBorder="1" applyProtection="1">
      <protection hidden="1"/>
    </xf>
    <xf numFmtId="0" fontId="0" fillId="2" borderId="8" xfId="0" applyFill="1" applyBorder="1" applyProtection="1">
      <protection hidden="1"/>
    </xf>
    <xf numFmtId="0" fontId="0" fillId="2" borderId="9" xfId="0" applyFill="1" applyBorder="1" applyProtection="1">
      <protection hidden="1"/>
    </xf>
    <xf numFmtId="0" fontId="18" fillId="0" borderId="0" xfId="0" applyFont="1" applyFill="1" applyAlignment="1" applyProtection="1">
      <alignment horizontal="center"/>
      <protection hidden="1"/>
    </xf>
    <xf numFmtId="0" fontId="18" fillId="0" borderId="0" xfId="0" applyFont="1" applyFill="1" applyAlignment="1" applyProtection="1">
      <alignment horizontal="center"/>
      <protection locked="0" hidden="1"/>
    </xf>
    <xf numFmtId="166" fontId="12" fillId="2" borderId="0" xfId="0" applyNumberFormat="1" applyFont="1" applyFill="1" applyBorder="1" applyAlignment="1" applyProtection="1">
      <alignment horizontal="center" wrapText="1"/>
      <protection hidden="1"/>
    </xf>
    <xf numFmtId="0" fontId="12" fillId="2" borderId="0" xfId="0" applyFont="1" applyFill="1" applyBorder="1" applyAlignment="1" applyProtection="1">
      <alignment horizontal="center" wrapText="1"/>
      <protection hidden="1"/>
    </xf>
    <xf numFmtId="0" fontId="12" fillId="2" borderId="0" xfId="0" applyFont="1" applyFill="1" applyBorder="1" applyAlignment="1" applyProtection="1">
      <alignment horizontal="left" wrapText="1"/>
      <protection hidden="1"/>
    </xf>
    <xf numFmtId="0" fontId="12" fillId="2" borderId="0" xfId="0" applyFont="1" applyFill="1" applyBorder="1" applyProtection="1">
      <protection hidden="1"/>
    </xf>
    <xf numFmtId="0" fontId="12" fillId="2" borderId="4" xfId="0" applyFont="1" applyFill="1" applyBorder="1" applyProtection="1">
      <protection hidden="1"/>
    </xf>
    <xf numFmtId="0" fontId="6" fillId="3" borderId="10" xfId="0" applyNumberFormat="1" applyFont="1" applyFill="1" applyBorder="1" applyAlignment="1" applyProtection="1">
      <alignment horizontal="right" wrapText="1"/>
      <protection hidden="1"/>
    </xf>
    <xf numFmtId="0" fontId="6" fillId="3" borderId="11" xfId="0" applyNumberFormat="1" applyFont="1" applyFill="1" applyBorder="1" applyAlignment="1" applyProtection="1">
      <alignment horizontal="right" wrapText="1"/>
      <protection hidden="1"/>
    </xf>
    <xf numFmtId="0" fontId="6" fillId="3" borderId="12" xfId="0" applyNumberFormat="1" applyFont="1" applyFill="1" applyBorder="1" applyAlignment="1" applyProtection="1">
      <alignment horizontal="right" wrapText="1"/>
      <protection hidden="1"/>
    </xf>
    <xf numFmtId="0" fontId="12" fillId="2" borderId="0" xfId="0" applyFont="1" applyFill="1" applyBorder="1" applyAlignment="1">
      <alignment horizontal="right" wrapText="1"/>
    </xf>
    <xf numFmtId="0" fontId="5" fillId="2" borderId="13" xfId="0" applyFont="1" applyFill="1" applyBorder="1" applyAlignment="1" applyProtection="1">
      <alignment horizontal="left"/>
      <protection hidden="1"/>
    </xf>
    <xf numFmtId="0" fontId="0" fillId="2" borderId="13" xfId="0" applyFill="1" applyBorder="1" applyProtection="1">
      <protection hidden="1"/>
    </xf>
    <xf numFmtId="0" fontId="26" fillId="0" borderId="0" xfId="0" applyFont="1" applyFill="1" applyAlignment="1" applyProtection="1">
      <alignment horizontal="center"/>
      <protection hidden="1"/>
    </xf>
    <xf numFmtId="0" fontId="0" fillId="2" borderId="0" xfId="0" applyFill="1" applyBorder="1" applyAlignment="1" applyProtection="1">
      <alignment horizontal="center" wrapText="1"/>
      <protection hidden="1"/>
    </xf>
    <xf numFmtId="0" fontId="25" fillId="0" borderId="0" xfId="0" applyFont="1" applyFill="1" applyBorder="1" applyAlignment="1" applyProtection="1">
      <alignment horizontal="center"/>
      <protection hidden="1"/>
    </xf>
    <xf numFmtId="0" fontId="30" fillId="0" borderId="0" xfId="0" applyFont="1" applyFill="1" applyAlignment="1" applyProtection="1">
      <alignment horizontal="center"/>
      <protection hidden="1"/>
    </xf>
    <xf numFmtId="0" fontId="0" fillId="4" borderId="0" xfId="0" applyFill="1" applyProtection="1">
      <protection hidden="1"/>
    </xf>
    <xf numFmtId="0" fontId="25" fillId="2" borderId="0" xfId="0" applyFont="1" applyFill="1" applyBorder="1" applyAlignment="1" applyProtection="1">
      <alignment horizontal="center"/>
      <protection hidden="1"/>
    </xf>
    <xf numFmtId="0" fontId="25" fillId="2" borderId="14" xfId="0" applyFont="1" applyFill="1" applyBorder="1" applyAlignment="1" applyProtection="1">
      <alignment horizontal="center"/>
      <protection hidden="1"/>
    </xf>
    <xf numFmtId="0" fontId="25" fillId="2" borderId="15" xfId="0" applyFont="1" applyFill="1" applyBorder="1" applyAlignment="1" applyProtection="1">
      <alignment horizontal="center"/>
      <protection hidden="1"/>
    </xf>
    <xf numFmtId="0" fontId="0" fillId="2" borderId="15" xfId="0" applyFill="1" applyBorder="1" applyProtection="1">
      <protection hidden="1"/>
    </xf>
    <xf numFmtId="0" fontId="0" fillId="0" borderId="0" xfId="0" applyFill="1" applyBorder="1" applyProtection="1">
      <protection hidden="1"/>
    </xf>
    <xf numFmtId="0" fontId="0" fillId="0" borderId="16" xfId="0" applyFill="1" applyBorder="1" applyProtection="1">
      <protection hidden="1"/>
    </xf>
    <xf numFmtId="0" fontId="0" fillId="2" borderId="17" xfId="0" applyFill="1" applyBorder="1" applyProtection="1">
      <protection hidden="1"/>
    </xf>
    <xf numFmtId="0" fontId="25" fillId="2" borderId="18" xfId="0" applyFont="1" applyFill="1" applyBorder="1" applyAlignment="1" applyProtection="1">
      <alignment horizontal="center"/>
      <protection hidden="1"/>
    </xf>
    <xf numFmtId="0" fontId="0" fillId="2" borderId="18" xfId="0" applyFill="1" applyBorder="1" applyProtection="1">
      <protection hidden="1"/>
    </xf>
    <xf numFmtId="0" fontId="0" fillId="2" borderId="19" xfId="0" applyFill="1" applyBorder="1" applyProtection="1">
      <protection hidden="1"/>
    </xf>
    <xf numFmtId="0" fontId="0" fillId="2" borderId="16" xfId="0" applyFill="1" applyBorder="1" applyProtection="1">
      <protection hidden="1"/>
    </xf>
    <xf numFmtId="0" fontId="0" fillId="2" borderId="20" xfId="0" applyFill="1" applyBorder="1" applyProtection="1">
      <protection hidden="1"/>
    </xf>
    <xf numFmtId="0" fontId="25" fillId="2" borderId="21" xfId="0" applyFont="1" applyFill="1" applyBorder="1" applyAlignment="1" applyProtection="1">
      <alignment horizontal="center"/>
      <protection hidden="1"/>
    </xf>
    <xf numFmtId="0" fontId="0" fillId="2" borderId="21" xfId="0" applyFill="1" applyBorder="1" applyProtection="1">
      <protection hidden="1"/>
    </xf>
    <xf numFmtId="0" fontId="0" fillId="2" borderId="22" xfId="0" applyFill="1" applyBorder="1" applyProtection="1">
      <protection hidden="1"/>
    </xf>
    <xf numFmtId="0" fontId="0" fillId="2" borderId="23" xfId="0" applyFill="1" applyBorder="1" applyProtection="1">
      <protection hidden="1"/>
    </xf>
    <xf numFmtId="0" fontId="0" fillId="2" borderId="0" xfId="0" applyFill="1" applyBorder="1" applyAlignment="1" applyProtection="1">
      <alignment horizontal="center"/>
      <protection hidden="1"/>
    </xf>
    <xf numFmtId="2" fontId="25" fillId="2" borderId="14" xfId="0" applyNumberFormat="1" applyFont="1" applyFill="1" applyBorder="1" applyAlignment="1" applyProtection="1">
      <alignment horizontal="center"/>
      <protection hidden="1"/>
    </xf>
    <xf numFmtId="0" fontId="0" fillId="0" borderId="23" xfId="0" applyFill="1" applyBorder="1" applyProtection="1">
      <protection hidden="1"/>
    </xf>
    <xf numFmtId="0" fontId="0" fillId="0" borderId="0" xfId="0" applyFill="1" applyBorder="1" applyAlignment="1" applyProtection="1">
      <alignment horizontal="center" wrapText="1"/>
      <protection hidden="1"/>
    </xf>
    <xf numFmtId="0" fontId="33" fillId="0" borderId="0" xfId="0" applyFont="1" applyFill="1" applyBorder="1" applyAlignment="1" applyProtection="1">
      <alignment horizontal="center"/>
      <protection hidden="1"/>
    </xf>
    <xf numFmtId="0" fontId="29" fillId="0" borderId="0" xfId="0" applyFont="1" applyFill="1" applyBorder="1" applyAlignment="1" applyProtection="1">
      <alignment horizontal="center"/>
      <protection hidden="1"/>
    </xf>
    <xf numFmtId="0" fontId="0" fillId="0" borderId="0" xfId="0" applyFill="1" applyBorder="1" applyAlignment="1" applyProtection="1">
      <alignment horizontal="center"/>
      <protection hidden="1"/>
    </xf>
    <xf numFmtId="0" fontId="24" fillId="0" borderId="0" xfId="0" applyFont="1" applyFill="1" applyBorder="1" applyAlignment="1" applyProtection="1">
      <alignment horizontal="center"/>
      <protection hidden="1"/>
    </xf>
    <xf numFmtId="0" fontId="24" fillId="2" borderId="0" xfId="0" applyFont="1" applyFill="1" applyBorder="1" applyAlignment="1" applyProtection="1">
      <alignment horizontal="center"/>
      <protection hidden="1"/>
    </xf>
    <xf numFmtId="0" fontId="6" fillId="3" borderId="24" xfId="0" applyNumberFormat="1" applyFont="1" applyFill="1" applyBorder="1" applyAlignment="1" applyProtection="1">
      <alignment horizontal="right" wrapText="1"/>
      <protection hidden="1"/>
    </xf>
    <xf numFmtId="0" fontId="18" fillId="2" borderId="0" xfId="0" applyFont="1" applyFill="1" applyAlignment="1" applyProtection="1">
      <alignment horizontal="center"/>
      <protection hidden="1"/>
    </xf>
    <xf numFmtId="0" fontId="34" fillId="0" borderId="0" xfId="0" applyFont="1" applyFill="1" applyAlignment="1" applyProtection="1">
      <alignment horizontal="center"/>
      <protection hidden="1"/>
    </xf>
    <xf numFmtId="0" fontId="35" fillId="0" borderId="0" xfId="0" applyFont="1" applyFill="1" applyAlignment="1" applyProtection="1">
      <alignment horizontal="center"/>
      <protection hidden="1"/>
    </xf>
    <xf numFmtId="0" fontId="33" fillId="0" borderId="0" xfId="0" applyFont="1" applyFill="1" applyAlignment="1" applyProtection="1">
      <alignment horizontal="center"/>
      <protection hidden="1"/>
    </xf>
    <xf numFmtId="0" fontId="33" fillId="0" borderId="0" xfId="0" applyFont="1" applyFill="1" applyProtection="1">
      <protection hidden="1"/>
    </xf>
    <xf numFmtId="0" fontId="34" fillId="0" borderId="0" xfId="0" applyFont="1" applyFill="1" applyProtection="1">
      <protection hidden="1"/>
    </xf>
    <xf numFmtId="0" fontId="35" fillId="0" borderId="0" xfId="0" applyFont="1" applyFill="1" applyProtection="1">
      <protection hidden="1"/>
    </xf>
    <xf numFmtId="0" fontId="36" fillId="0" borderId="0" xfId="0" applyFont="1" applyFill="1" applyAlignment="1" applyProtection="1">
      <alignment horizontal="center"/>
      <protection hidden="1"/>
    </xf>
    <xf numFmtId="2" fontId="36" fillId="0" borderId="0" xfId="0" applyNumberFormat="1" applyFont="1" applyFill="1" applyAlignment="1" applyProtection="1">
      <alignment horizontal="center"/>
      <protection hidden="1"/>
    </xf>
    <xf numFmtId="165" fontId="36" fillId="0" borderId="0" xfId="0" applyNumberFormat="1" applyFont="1" applyFill="1" applyAlignment="1" applyProtection="1">
      <alignment horizontal="center"/>
      <protection hidden="1"/>
    </xf>
    <xf numFmtId="0" fontId="34" fillId="0" borderId="0" xfId="0" applyFont="1" applyFill="1" applyAlignment="1" applyProtection="1">
      <protection hidden="1"/>
    </xf>
    <xf numFmtId="0" fontId="33" fillId="0" borderId="0" xfId="0" applyFont="1" applyFill="1" applyAlignment="1" applyProtection="1">
      <protection hidden="1"/>
    </xf>
    <xf numFmtId="0" fontId="38" fillId="0" borderId="0" xfId="0" applyFont="1" applyFill="1" applyAlignment="1" applyProtection="1">
      <alignment horizontal="center"/>
      <protection hidden="1"/>
    </xf>
    <xf numFmtId="165" fontId="34" fillId="0" borderId="0" xfId="0" applyNumberFormat="1" applyFont="1" applyFill="1" applyAlignment="1" applyProtection="1">
      <alignment horizontal="center"/>
      <protection hidden="1"/>
    </xf>
    <xf numFmtId="164" fontId="33" fillId="0" borderId="0" xfId="0" applyNumberFormat="1" applyFont="1" applyFill="1" applyAlignment="1" applyProtection="1">
      <alignment horizontal="center"/>
      <protection hidden="1"/>
    </xf>
    <xf numFmtId="0" fontId="39" fillId="0" borderId="0" xfId="0" applyFont="1" applyFill="1" applyAlignment="1" applyProtection="1">
      <alignment horizontal="center"/>
      <protection hidden="1"/>
    </xf>
    <xf numFmtId="1" fontId="33" fillId="0" borderId="0" xfId="0" applyNumberFormat="1" applyFont="1" applyFill="1" applyAlignment="1" applyProtection="1">
      <alignment horizontal="center"/>
      <protection hidden="1"/>
    </xf>
    <xf numFmtId="0" fontId="39" fillId="0" borderId="0" xfId="0" applyFont="1" applyFill="1" applyProtection="1">
      <protection hidden="1"/>
    </xf>
    <xf numFmtId="2" fontId="34" fillId="0" borderId="0" xfId="0" applyNumberFormat="1" applyFont="1" applyFill="1" applyAlignment="1" applyProtection="1">
      <alignment horizontal="center"/>
      <protection hidden="1"/>
    </xf>
    <xf numFmtId="164" fontId="34" fillId="0" borderId="0" xfId="0" applyNumberFormat="1" applyFont="1" applyFill="1" applyAlignment="1" applyProtection="1">
      <alignment horizontal="center"/>
      <protection hidden="1"/>
    </xf>
    <xf numFmtId="2" fontId="38" fillId="0" borderId="0" xfId="0" applyNumberFormat="1" applyFont="1" applyFill="1" applyAlignment="1" applyProtection="1">
      <alignment horizontal="center"/>
      <protection hidden="1"/>
    </xf>
    <xf numFmtId="0" fontId="40" fillId="0" borderId="0" xfId="0" applyFont="1" applyFill="1" applyAlignment="1" applyProtection="1">
      <alignment horizontal="center"/>
      <protection hidden="1"/>
    </xf>
    <xf numFmtId="0" fontId="37" fillId="0" borderId="0" xfId="0" applyFont="1" applyFill="1" applyProtection="1">
      <protection hidden="1"/>
    </xf>
    <xf numFmtId="0" fontId="36" fillId="0" borderId="0" xfId="0" applyFont="1" applyFill="1" applyProtection="1">
      <protection hidden="1"/>
    </xf>
    <xf numFmtId="0" fontId="34" fillId="2" borderId="0" xfId="0" applyFont="1" applyFill="1" applyAlignment="1" applyProtection="1">
      <alignment horizontal="center"/>
      <protection hidden="1"/>
    </xf>
    <xf numFmtId="165" fontId="34" fillId="2" borderId="0" xfId="0" applyNumberFormat="1" applyFont="1" applyFill="1" applyAlignment="1" applyProtection="1">
      <alignment horizontal="center"/>
      <protection hidden="1"/>
    </xf>
    <xf numFmtId="0" fontId="38" fillId="2" borderId="0" xfId="0" applyFont="1" applyFill="1" applyAlignment="1" applyProtection="1">
      <alignment horizontal="center"/>
      <protection hidden="1"/>
    </xf>
    <xf numFmtId="0" fontId="33" fillId="2" borderId="0" xfId="0" applyFont="1" applyFill="1" applyAlignment="1" applyProtection="1">
      <alignment horizontal="center"/>
      <protection hidden="1"/>
    </xf>
    <xf numFmtId="0" fontId="33" fillId="2" borderId="0" xfId="0" applyFont="1" applyFill="1" applyProtection="1">
      <protection hidden="1"/>
    </xf>
    <xf numFmtId="0" fontId="34" fillId="2" borderId="0" xfId="0" applyFont="1" applyFill="1" applyProtection="1">
      <protection hidden="1"/>
    </xf>
    <xf numFmtId="0" fontId="35" fillId="2" borderId="0" xfId="0" applyFont="1" applyFill="1" applyProtection="1">
      <protection hidden="1"/>
    </xf>
    <xf numFmtId="165" fontId="34" fillId="0" borderId="0" xfId="0" applyNumberFormat="1" applyFont="1" applyFill="1" applyBorder="1" applyAlignment="1" applyProtection="1">
      <alignment horizontal="left" wrapText="1"/>
      <protection hidden="1"/>
    </xf>
    <xf numFmtId="165" fontId="34" fillId="0" borderId="0" xfId="0" applyNumberFormat="1" applyFont="1" applyFill="1" applyBorder="1" applyAlignment="1" applyProtection="1">
      <alignment horizontal="right" wrapText="1"/>
      <protection hidden="1"/>
    </xf>
    <xf numFmtId="0" fontId="5" fillId="2" borderId="67" xfId="0" applyFont="1" applyFill="1" applyBorder="1" applyAlignment="1" applyProtection="1">
      <alignment horizontal="left"/>
      <protection hidden="1"/>
    </xf>
    <xf numFmtId="0" fontId="0" fillId="2" borderId="67" xfId="0" applyFill="1" applyBorder="1" applyProtection="1">
      <protection hidden="1"/>
    </xf>
    <xf numFmtId="0" fontId="0" fillId="7" borderId="25" xfId="0" applyFill="1" applyBorder="1" applyProtection="1">
      <protection hidden="1"/>
    </xf>
    <xf numFmtId="0" fontId="0" fillId="7" borderId="18" xfId="0" applyFill="1" applyBorder="1" applyProtection="1">
      <protection hidden="1"/>
    </xf>
    <xf numFmtId="0" fontId="43" fillId="8" borderId="15" xfId="0" applyFont="1" applyFill="1" applyBorder="1" applyAlignment="1" applyProtection="1">
      <alignment horizontal="left" vertical="center"/>
      <protection hidden="1"/>
    </xf>
    <xf numFmtId="0" fontId="43" fillId="8" borderId="27" xfId="0" applyFont="1" applyFill="1" applyBorder="1" applyAlignment="1" applyProtection="1">
      <alignment horizontal="left" vertical="center"/>
      <protection hidden="1"/>
    </xf>
    <xf numFmtId="0" fontId="0" fillId="8" borderId="15" xfId="0" applyFill="1" applyBorder="1" applyProtection="1">
      <protection hidden="1"/>
    </xf>
    <xf numFmtId="0" fontId="0" fillId="8" borderId="27" xfId="0" applyFill="1" applyBorder="1" applyProtection="1">
      <protection hidden="1"/>
    </xf>
    <xf numFmtId="0" fontId="43" fillId="6" borderId="0" xfId="0" applyFont="1" applyFill="1" applyBorder="1" applyAlignment="1" applyProtection="1">
      <alignment horizontal="left" vertical="center" wrapText="1"/>
      <protection hidden="1"/>
    </xf>
    <xf numFmtId="0" fontId="43" fillId="6" borderId="18" xfId="0" applyNumberFormat="1" applyFont="1" applyFill="1" applyBorder="1" applyAlignment="1" applyProtection="1">
      <alignment horizontal="left" vertical="center" wrapText="1"/>
      <protection hidden="1"/>
    </xf>
    <xf numFmtId="0" fontId="43" fillId="6" borderId="0" xfId="0" applyFont="1" applyFill="1" applyBorder="1" applyAlignment="1" applyProtection="1">
      <alignment horizontal="left" vertical="center"/>
      <protection hidden="1"/>
    </xf>
    <xf numFmtId="0" fontId="43" fillId="6" borderId="18" xfId="0" applyFont="1" applyFill="1" applyBorder="1" applyAlignment="1" applyProtection="1">
      <alignment horizontal="left" vertical="center"/>
      <protection hidden="1"/>
    </xf>
    <xf numFmtId="0" fontId="0" fillId="6" borderId="0" xfId="0" applyFill="1" applyBorder="1" applyProtection="1">
      <protection hidden="1"/>
    </xf>
    <xf numFmtId="0" fontId="0" fillId="6" borderId="18" xfId="0" applyFill="1" applyBorder="1" applyProtection="1">
      <protection hidden="1"/>
    </xf>
    <xf numFmtId="0" fontId="50" fillId="9" borderId="15" xfId="0" applyNumberFormat="1" applyFont="1" applyFill="1" applyBorder="1" applyAlignment="1" applyProtection="1">
      <alignment horizontal="left" vertical="center" wrapText="1"/>
      <protection hidden="1"/>
    </xf>
    <xf numFmtId="0" fontId="43" fillId="9" borderId="15" xfId="0" applyNumberFormat="1" applyFont="1" applyFill="1" applyBorder="1" applyAlignment="1" applyProtection="1">
      <alignment horizontal="left" vertical="center" wrapText="1"/>
      <protection hidden="1"/>
    </xf>
    <xf numFmtId="0" fontId="43" fillId="9" borderId="15" xfId="0" applyFont="1" applyFill="1" applyBorder="1" applyAlignment="1" applyProtection="1">
      <alignment horizontal="left" vertical="center"/>
      <protection hidden="1"/>
    </xf>
    <xf numFmtId="0" fontId="0" fillId="9" borderId="15" xfId="0" applyFill="1" applyBorder="1" applyProtection="1">
      <protection hidden="1"/>
    </xf>
    <xf numFmtId="165" fontId="41" fillId="9" borderId="15" xfId="0" applyNumberFormat="1" applyFont="1" applyFill="1" applyBorder="1" applyAlignment="1" applyProtection="1">
      <alignment wrapText="1"/>
      <protection hidden="1"/>
    </xf>
    <xf numFmtId="0" fontId="41" fillId="8" borderId="33" xfId="0" applyNumberFormat="1" applyFont="1" applyFill="1" applyBorder="1" applyAlignment="1" applyProtection="1">
      <alignment horizontal="center" wrapText="1"/>
      <protection locked="0" hidden="1"/>
    </xf>
    <xf numFmtId="0" fontId="45" fillId="8" borderId="33" xfId="0" applyNumberFormat="1" applyFont="1" applyFill="1" applyBorder="1" applyAlignment="1" applyProtection="1">
      <alignment horizontal="center" wrapText="1"/>
      <protection locked="0" hidden="1"/>
    </xf>
    <xf numFmtId="0" fontId="45" fillId="8" borderId="36" xfId="0" applyNumberFormat="1" applyFont="1" applyFill="1" applyBorder="1" applyAlignment="1" applyProtection="1">
      <alignment horizontal="center" wrapText="1"/>
      <protection locked="0" hidden="1"/>
    </xf>
    <xf numFmtId="0" fontId="41" fillId="7" borderId="28" xfId="0" applyFont="1" applyFill="1" applyBorder="1" applyAlignment="1" applyProtection="1">
      <alignment horizontal="center" wrapText="1"/>
      <protection hidden="1"/>
    </xf>
    <xf numFmtId="0" fontId="41" fillId="7" borderId="30" xfId="0" applyFont="1" applyFill="1" applyBorder="1" applyAlignment="1">
      <alignment horizontal="center" vertical="center"/>
    </xf>
    <xf numFmtId="0" fontId="41" fillId="7" borderId="30" xfId="0" applyFont="1" applyFill="1" applyBorder="1" applyAlignment="1" applyProtection="1">
      <alignment horizontal="center" wrapText="1"/>
      <protection hidden="1"/>
    </xf>
    <xf numFmtId="0" fontId="44" fillId="7" borderId="32" xfId="0" applyNumberFormat="1" applyFont="1" applyFill="1" applyBorder="1" applyAlignment="1" applyProtection="1">
      <alignment horizontal="center" wrapText="1"/>
      <protection hidden="1"/>
    </xf>
    <xf numFmtId="0" fontId="44" fillId="7" borderId="34" xfId="0" applyNumberFormat="1" applyFont="1" applyFill="1" applyBorder="1" applyAlignment="1" applyProtection="1">
      <alignment horizontal="center" wrapText="1"/>
      <protection hidden="1"/>
    </xf>
    <xf numFmtId="0" fontId="44" fillId="7" borderId="35" xfId="0" applyNumberFormat="1" applyFont="1" applyFill="1" applyBorder="1" applyAlignment="1" applyProtection="1">
      <alignment horizontal="center" wrapText="1"/>
      <protection hidden="1"/>
    </xf>
    <xf numFmtId="0" fontId="11" fillId="11" borderId="0" xfId="0" applyFont="1" applyFill="1" applyBorder="1" applyAlignment="1" applyProtection="1">
      <alignment horizontal="center" vertical="top" wrapText="1"/>
      <protection hidden="1"/>
    </xf>
    <xf numFmtId="0" fontId="0" fillId="11" borderId="0" xfId="0" applyFill="1" applyBorder="1" applyAlignment="1" applyProtection="1">
      <alignment wrapText="1"/>
      <protection hidden="1"/>
    </xf>
    <xf numFmtId="0" fontId="6" fillId="11" borderId="0" xfId="0" applyNumberFormat="1" applyFont="1" applyFill="1" applyBorder="1" applyAlignment="1" applyProtection="1">
      <alignment horizontal="right" wrapText="1"/>
      <protection hidden="1"/>
    </xf>
    <xf numFmtId="0" fontId="9" fillId="11" borderId="0" xfId="0" applyNumberFormat="1" applyFont="1" applyFill="1" applyBorder="1" applyAlignment="1" applyProtection="1">
      <alignment horizontal="left" wrapText="1"/>
      <protection hidden="1"/>
    </xf>
    <xf numFmtId="2" fontId="8" fillId="11" borderId="18" xfId="0" applyNumberFormat="1" applyFont="1" applyFill="1" applyBorder="1" applyAlignment="1" applyProtection="1">
      <alignment horizontal="left" wrapText="1"/>
      <protection hidden="1"/>
    </xf>
    <xf numFmtId="0" fontId="0" fillId="11" borderId="15" xfId="0" applyFill="1" applyBorder="1" applyProtection="1">
      <protection hidden="1"/>
    </xf>
    <xf numFmtId="0" fontId="2" fillId="11" borderId="15" xfId="0" applyFont="1" applyFill="1" applyBorder="1" applyAlignment="1" applyProtection="1">
      <alignment horizontal="center" vertical="center" wrapText="1"/>
      <protection hidden="1"/>
    </xf>
    <xf numFmtId="0" fontId="2" fillId="11" borderId="15" xfId="0" applyFont="1" applyFill="1" applyBorder="1" applyAlignment="1">
      <alignment horizontal="center" vertical="center"/>
    </xf>
    <xf numFmtId="0" fontId="0" fillId="11" borderId="15" xfId="0" applyFill="1" applyBorder="1" applyAlignment="1" applyProtection="1">
      <alignment horizontal="center" wrapText="1"/>
      <protection hidden="1"/>
    </xf>
    <xf numFmtId="0" fontId="4" fillId="11" borderId="15" xfId="0" applyFont="1" applyFill="1" applyBorder="1" applyAlignment="1" applyProtection="1">
      <alignment horizontal="center" wrapText="1"/>
      <protection hidden="1"/>
    </xf>
    <xf numFmtId="0" fontId="4" fillId="11" borderId="19" xfId="0" applyFont="1" applyFill="1" applyBorder="1" applyAlignment="1" applyProtection="1">
      <alignment horizontal="center" wrapText="1"/>
      <protection hidden="1"/>
    </xf>
    <xf numFmtId="0" fontId="4" fillId="11" borderId="3" xfId="0" applyFont="1" applyFill="1" applyBorder="1" applyAlignment="1" applyProtection="1">
      <alignment horizontal="center" wrapText="1"/>
      <protection hidden="1"/>
    </xf>
    <xf numFmtId="0" fontId="21" fillId="11" borderId="0" xfId="0" applyNumberFormat="1" applyFont="1" applyFill="1" applyBorder="1" applyAlignment="1" applyProtection="1">
      <alignment horizontal="center" wrapText="1"/>
      <protection hidden="1"/>
    </xf>
    <xf numFmtId="0" fontId="9" fillId="11" borderId="0" xfId="0" applyNumberFormat="1" applyFont="1" applyFill="1" applyBorder="1" applyAlignment="1" applyProtection="1">
      <alignment horizontal="center" wrapText="1"/>
      <protection hidden="1"/>
    </xf>
    <xf numFmtId="0" fontId="12" fillId="11" borderId="0" xfId="0" applyFont="1" applyFill="1" applyBorder="1" applyProtection="1">
      <protection hidden="1"/>
    </xf>
    <xf numFmtId="0" fontId="12" fillId="11" borderId="0" xfId="0" applyFont="1" applyFill="1" applyBorder="1" applyAlignment="1">
      <alignment horizontal="right" wrapText="1"/>
    </xf>
    <xf numFmtId="0" fontId="5" fillId="11" borderId="3" xfId="0" applyFont="1" applyFill="1" applyBorder="1" applyAlignment="1" applyProtection="1">
      <alignment horizontal="center" textRotation="93" wrapText="1"/>
      <protection hidden="1"/>
    </xf>
    <xf numFmtId="0" fontId="20" fillId="11" borderId="0" xfId="0" applyFont="1" applyFill="1" applyBorder="1" applyProtection="1">
      <protection hidden="1"/>
    </xf>
    <xf numFmtId="0" fontId="6" fillId="11" borderId="16" xfId="0" applyNumberFormat="1" applyFont="1" applyFill="1" applyBorder="1" applyAlignment="1" applyProtection="1">
      <alignment horizontal="right" wrapText="1"/>
      <protection hidden="1"/>
    </xf>
    <xf numFmtId="0" fontId="9" fillId="11" borderId="16" xfId="0" applyNumberFormat="1" applyFont="1" applyFill="1" applyBorder="1" applyAlignment="1" applyProtection="1">
      <alignment horizontal="left" wrapText="1"/>
      <protection hidden="1"/>
    </xf>
    <xf numFmtId="0" fontId="0" fillId="11" borderId="16" xfId="0" applyFill="1" applyBorder="1" applyProtection="1">
      <protection hidden="1"/>
    </xf>
    <xf numFmtId="2" fontId="8" fillId="11" borderId="20" xfId="0" applyNumberFormat="1" applyFont="1" applyFill="1" applyBorder="1" applyAlignment="1" applyProtection="1">
      <alignment horizontal="left" wrapText="1"/>
      <protection hidden="1"/>
    </xf>
    <xf numFmtId="0" fontId="0" fillId="11" borderId="0" xfId="0" applyFill="1" applyBorder="1" applyProtection="1">
      <protection hidden="1"/>
    </xf>
    <xf numFmtId="2" fontId="8" fillId="11" borderId="4" xfId="0" applyNumberFormat="1" applyFont="1" applyFill="1" applyBorder="1" applyAlignment="1" applyProtection="1">
      <alignment horizontal="left" wrapText="1"/>
      <protection hidden="1"/>
    </xf>
    <xf numFmtId="0" fontId="0" fillId="11" borderId="0" xfId="0" applyFill="1" applyBorder="1" applyAlignment="1"/>
    <xf numFmtId="0" fontId="0" fillId="11" borderId="4" xfId="0" applyFill="1" applyBorder="1" applyAlignment="1"/>
    <xf numFmtId="0" fontId="0" fillId="11" borderId="6" xfId="0" applyFill="1" applyBorder="1" applyAlignment="1"/>
    <xf numFmtId="0" fontId="17" fillId="11" borderId="0" xfId="0" applyNumberFormat="1" applyFont="1" applyFill="1" applyBorder="1" applyAlignment="1" applyProtection="1">
      <alignment horizontal="right" wrapText="1"/>
      <protection hidden="1"/>
    </xf>
    <xf numFmtId="165" fontId="22" fillId="11" borderId="0" xfId="0" applyNumberFormat="1" applyFont="1" applyFill="1" applyBorder="1" applyAlignment="1" applyProtection="1">
      <alignment horizontal="left" wrapText="1"/>
      <protection hidden="1"/>
    </xf>
    <xf numFmtId="0" fontId="0" fillId="11" borderId="23" xfId="0" applyFill="1" applyBorder="1" applyProtection="1">
      <protection hidden="1"/>
    </xf>
    <xf numFmtId="0" fontId="0" fillId="11" borderId="26" xfId="0" applyFill="1" applyBorder="1" applyProtection="1">
      <protection hidden="1"/>
    </xf>
    <xf numFmtId="0" fontId="47" fillId="11" borderId="0" xfId="0" applyNumberFormat="1" applyFont="1" applyFill="1" applyBorder="1" applyAlignment="1" applyProtection="1">
      <alignment horizontal="right" wrapText="1"/>
      <protection hidden="1"/>
    </xf>
    <xf numFmtId="0" fontId="48" fillId="11" borderId="0" xfId="0" applyNumberFormat="1" applyFont="1" applyFill="1" applyBorder="1" applyAlignment="1" applyProtection="1">
      <alignment horizontal="left" wrapText="1"/>
      <protection hidden="1"/>
    </xf>
    <xf numFmtId="0" fontId="66" fillId="10" borderId="0" xfId="0" applyNumberFormat="1" applyFont="1" applyFill="1" applyBorder="1" applyAlignment="1" applyProtection="1">
      <alignment horizontal="right" wrapText="1"/>
      <protection hidden="1"/>
    </xf>
    <xf numFmtId="0" fontId="64" fillId="10" borderId="0" xfId="0" applyNumberFormat="1" applyFont="1" applyFill="1" applyBorder="1" applyAlignment="1" applyProtection="1">
      <alignment horizontal="left" wrapText="1"/>
      <protection hidden="1"/>
    </xf>
    <xf numFmtId="0" fontId="63" fillId="10" borderId="79" xfId="0" applyFont="1" applyFill="1" applyBorder="1" applyAlignment="1"/>
    <xf numFmtId="0" fontId="65" fillId="10" borderId="79" xfId="0" applyFont="1" applyFill="1" applyBorder="1" applyAlignment="1" applyProtection="1">
      <protection hidden="1"/>
    </xf>
    <xf numFmtId="0" fontId="64" fillId="10" borderId="79" xfId="0" applyNumberFormat="1" applyFont="1" applyFill="1" applyBorder="1" applyAlignment="1" applyProtection="1">
      <alignment horizontal="left" wrapText="1"/>
      <protection hidden="1"/>
    </xf>
    <xf numFmtId="0" fontId="62" fillId="10" borderId="75" xfId="0" applyFont="1" applyFill="1" applyBorder="1" applyAlignment="1" applyProtection="1">
      <alignment wrapText="1"/>
      <protection hidden="1"/>
    </xf>
    <xf numFmtId="0" fontId="62" fillId="10" borderId="76" xfId="0" applyFont="1" applyFill="1" applyBorder="1" applyAlignment="1">
      <alignment wrapText="1"/>
    </xf>
    <xf numFmtId="0" fontId="66" fillId="10" borderId="80" xfId="0" applyNumberFormat="1" applyFont="1" applyFill="1" applyBorder="1" applyAlignment="1" applyProtection="1">
      <alignment horizontal="right" wrapText="1"/>
      <protection hidden="1"/>
    </xf>
    <xf numFmtId="0" fontId="50" fillId="9" borderId="0" xfId="0" applyNumberFormat="1" applyFont="1" applyFill="1" applyBorder="1" applyAlignment="1" applyProtection="1">
      <alignment horizontal="left" vertical="center" wrapText="1"/>
      <protection hidden="1"/>
    </xf>
    <xf numFmtId="0" fontId="43" fillId="9" borderId="0" xfId="0" applyNumberFormat="1" applyFont="1" applyFill="1" applyBorder="1" applyAlignment="1" applyProtection="1">
      <alignment horizontal="left" vertical="center" wrapText="1"/>
      <protection hidden="1"/>
    </xf>
    <xf numFmtId="0" fontId="43" fillId="9" borderId="0" xfId="0" applyFont="1" applyFill="1" applyBorder="1" applyAlignment="1" applyProtection="1">
      <alignment horizontal="left" vertical="center"/>
      <protection hidden="1"/>
    </xf>
    <xf numFmtId="0" fontId="0" fillId="9" borderId="0" xfId="0" applyFill="1" applyBorder="1" applyProtection="1">
      <protection hidden="1"/>
    </xf>
    <xf numFmtId="165" fontId="41" fillId="9" borderId="0" xfId="0" applyNumberFormat="1" applyFont="1" applyFill="1" applyBorder="1" applyAlignment="1" applyProtection="1">
      <alignment wrapText="1"/>
      <protection hidden="1"/>
    </xf>
    <xf numFmtId="0" fontId="12" fillId="12" borderId="3" xfId="0" applyFont="1" applyFill="1" applyBorder="1" applyAlignment="1" applyProtection="1">
      <alignment horizontal="center" textRotation="93" wrapText="1"/>
      <protection hidden="1"/>
    </xf>
    <xf numFmtId="0" fontId="12" fillId="12" borderId="0" xfId="0" applyFont="1" applyFill="1" applyBorder="1" applyProtection="1">
      <protection hidden="1"/>
    </xf>
    <xf numFmtId="0" fontId="12" fillId="12" borderId="4" xfId="0" applyFont="1" applyFill="1" applyBorder="1" applyProtection="1">
      <protection hidden="1"/>
    </xf>
    <xf numFmtId="0" fontId="6" fillId="13" borderId="0" xfId="0" applyFont="1" applyFill="1" applyBorder="1" applyAlignment="1" applyProtection="1">
      <alignment horizontal="left" textRotation="90" wrapText="1"/>
      <protection hidden="1"/>
    </xf>
    <xf numFmtId="0" fontId="4" fillId="13" borderId="18" xfId="0" applyFont="1" applyFill="1" applyBorder="1" applyAlignment="1" applyProtection="1">
      <alignment textRotation="90" wrapText="1"/>
      <protection hidden="1"/>
    </xf>
    <xf numFmtId="0" fontId="4" fillId="13" borderId="18" xfId="0" applyFont="1" applyFill="1" applyBorder="1" applyAlignment="1" applyProtection="1">
      <alignment horizontal="center" textRotation="90" wrapText="1"/>
      <protection hidden="1"/>
    </xf>
    <xf numFmtId="0" fontId="41" fillId="13" borderId="0" xfId="0" applyFont="1" applyFill="1" applyBorder="1" applyAlignment="1">
      <alignment horizontal="right" wrapText="1"/>
    </xf>
    <xf numFmtId="2" fontId="8" fillId="13" borderId="18" xfId="0" applyNumberFormat="1" applyFont="1" applyFill="1" applyBorder="1" applyAlignment="1" applyProtection="1">
      <alignment horizontal="left" wrapText="1"/>
      <protection hidden="1"/>
    </xf>
    <xf numFmtId="2" fontId="23" fillId="13" borderId="18" xfId="0" applyNumberFormat="1" applyFont="1" applyFill="1" applyBorder="1" applyAlignment="1" applyProtection="1">
      <alignment horizontal="left" wrapText="1"/>
      <protection hidden="1"/>
    </xf>
    <xf numFmtId="0" fontId="9" fillId="13" borderId="0" xfId="0" applyNumberFormat="1" applyFont="1" applyFill="1" applyBorder="1" applyAlignment="1" applyProtection="1">
      <alignment horizontal="left" wrapText="1"/>
      <protection hidden="1"/>
    </xf>
    <xf numFmtId="0" fontId="67" fillId="13" borderId="0" xfId="0" applyNumberFormat="1" applyFont="1" applyFill="1" applyBorder="1" applyAlignment="1" applyProtection="1">
      <alignment horizontal="right" wrapText="1"/>
      <protection hidden="1"/>
    </xf>
    <xf numFmtId="0" fontId="49" fillId="5" borderId="89" xfId="0" applyFont="1" applyFill="1" applyBorder="1" applyAlignment="1" applyProtection="1">
      <alignment vertical="center" wrapText="1"/>
      <protection hidden="1"/>
    </xf>
    <xf numFmtId="2" fontId="43" fillId="5" borderId="89" xfId="0" applyNumberFormat="1" applyFont="1" applyFill="1" applyBorder="1" applyAlignment="1" applyProtection="1">
      <alignment horizontal="left" vertical="center" wrapText="1"/>
      <protection hidden="1"/>
    </xf>
    <xf numFmtId="0" fontId="43" fillId="5" borderId="89" xfId="0" applyFont="1" applyFill="1" applyBorder="1" applyAlignment="1" applyProtection="1">
      <alignment horizontal="left" vertical="center"/>
      <protection hidden="1"/>
    </xf>
    <xf numFmtId="0" fontId="0" fillId="5" borderId="89" xfId="0" applyFill="1" applyBorder="1" applyProtection="1">
      <protection hidden="1"/>
    </xf>
    <xf numFmtId="165" fontId="59" fillId="5" borderId="89" xfId="0" applyNumberFormat="1" applyFont="1" applyFill="1" applyBorder="1" applyAlignment="1" applyProtection="1">
      <alignment horizontal="center" wrapText="1"/>
      <protection hidden="1"/>
    </xf>
    <xf numFmtId="0" fontId="46" fillId="5" borderId="89" xfId="0" applyFont="1" applyFill="1" applyBorder="1" applyAlignment="1" applyProtection="1">
      <alignment wrapText="1"/>
      <protection hidden="1"/>
    </xf>
    <xf numFmtId="165" fontId="41" fillId="5" borderId="88" xfId="0" applyNumberFormat="1" applyFont="1" applyFill="1" applyBorder="1" applyAlignment="1" applyProtection="1">
      <alignment wrapText="1"/>
      <protection hidden="1"/>
    </xf>
    <xf numFmtId="0" fontId="5" fillId="12" borderId="67" xfId="0" applyFont="1" applyFill="1" applyBorder="1" applyAlignment="1" applyProtection="1">
      <alignment horizontal="left"/>
      <protection hidden="1"/>
    </xf>
    <xf numFmtId="0" fontId="0" fillId="12" borderId="67" xfId="0" applyFill="1" applyBorder="1" applyProtection="1">
      <protection hidden="1"/>
    </xf>
    <xf numFmtId="0" fontId="70" fillId="8" borderId="62" xfId="0" applyFont="1" applyFill="1" applyBorder="1" applyAlignment="1" applyProtection="1">
      <alignment horizontal="center" vertical="center" wrapText="1"/>
      <protection hidden="1"/>
    </xf>
    <xf numFmtId="0" fontId="34" fillId="0" borderId="0" xfId="0" applyFont="1" applyFill="1" applyAlignment="1" applyProtection="1">
      <alignment horizontal="center"/>
      <protection hidden="1"/>
    </xf>
    <xf numFmtId="0" fontId="0" fillId="13" borderId="0" xfId="0" applyFill="1" applyBorder="1" applyAlignment="1" applyProtection="1">
      <alignment horizontal="center" wrapText="1"/>
      <protection hidden="1"/>
    </xf>
    <xf numFmtId="0" fontId="0" fillId="13" borderId="18" xfId="0" applyFill="1" applyBorder="1" applyAlignment="1" applyProtection="1">
      <alignment horizontal="center" wrapText="1"/>
      <protection hidden="1"/>
    </xf>
    <xf numFmtId="0" fontId="41" fillId="10" borderId="75" xfId="0" applyNumberFormat="1" applyFont="1" applyFill="1" applyBorder="1" applyAlignment="1" applyProtection="1">
      <alignment horizontal="left"/>
      <protection locked="0" hidden="1"/>
    </xf>
    <xf numFmtId="0" fontId="41" fillId="10" borderId="76" xfId="0" applyNumberFormat="1" applyFont="1" applyFill="1" applyBorder="1" applyAlignment="1" applyProtection="1">
      <alignment horizontal="left"/>
      <protection locked="0" hidden="1"/>
    </xf>
    <xf numFmtId="0" fontId="41" fillId="10" borderId="78" xfId="0" applyNumberFormat="1" applyFont="1" applyFill="1" applyBorder="1" applyAlignment="1" applyProtection="1">
      <alignment horizontal="left"/>
      <protection locked="0" hidden="1"/>
    </xf>
    <xf numFmtId="2" fontId="11" fillId="13" borderId="0" xfId="0" applyNumberFormat="1" applyFont="1" applyFill="1" applyBorder="1" applyAlignment="1" applyProtection="1">
      <alignment horizontal="center" wrapText="1"/>
      <protection hidden="1"/>
    </xf>
    <xf numFmtId="0" fontId="5" fillId="13" borderId="0" xfId="0" applyFont="1" applyFill="1" applyBorder="1" applyAlignment="1" applyProtection="1">
      <alignment horizontal="center" wrapText="1"/>
      <protection hidden="1"/>
    </xf>
    <xf numFmtId="0" fontId="18" fillId="0" borderId="0" xfId="0" applyFont="1" applyFill="1" applyAlignment="1" applyProtection="1">
      <alignment horizontal="center"/>
      <protection hidden="1"/>
    </xf>
    <xf numFmtId="0" fontId="64" fillId="10" borderId="0" xfId="0" applyNumberFormat="1" applyFont="1" applyFill="1" applyBorder="1" applyAlignment="1" applyProtection="1">
      <alignment horizontal="left" wrapText="1"/>
      <protection hidden="1"/>
    </xf>
    <xf numFmtId="0" fontId="65" fillId="10" borderId="0" xfId="0" applyFont="1" applyFill="1" applyBorder="1" applyAlignment="1" applyProtection="1">
      <protection hidden="1"/>
    </xf>
    <xf numFmtId="165" fontId="41" fillId="0" borderId="81" xfId="0" applyNumberFormat="1" applyFont="1" applyFill="1" applyBorder="1" applyAlignment="1" applyProtection="1">
      <alignment horizontal="center"/>
      <protection locked="0" hidden="1"/>
    </xf>
    <xf numFmtId="0" fontId="41" fillId="0" borderId="82" xfId="0" applyFont="1" applyFill="1" applyBorder="1" applyAlignment="1">
      <alignment horizontal="center"/>
    </xf>
    <xf numFmtId="0" fontId="41" fillId="0" borderId="83" xfId="0" applyFont="1" applyFill="1" applyBorder="1" applyAlignment="1">
      <alignment horizontal="center"/>
    </xf>
    <xf numFmtId="0" fontId="6" fillId="13" borderId="0" xfId="0" applyFont="1" applyFill="1" applyBorder="1" applyAlignment="1" applyProtection="1">
      <alignment horizontal="left" textRotation="90" wrapText="1"/>
      <protection hidden="1"/>
    </xf>
    <xf numFmtId="0" fontId="6" fillId="13" borderId="0" xfId="0" applyFont="1" applyFill="1" applyBorder="1" applyAlignment="1" applyProtection="1">
      <alignment horizontal="right" textRotation="90" wrapText="1"/>
      <protection hidden="1"/>
    </xf>
    <xf numFmtId="0" fontId="45" fillId="10" borderId="75" xfId="0" applyFont="1" applyFill="1" applyBorder="1" applyAlignment="1" applyProtection="1">
      <alignment horizontal="left"/>
      <protection hidden="1"/>
    </xf>
    <xf numFmtId="0" fontId="45" fillId="10" borderId="76" xfId="0" applyFont="1" applyFill="1" applyBorder="1" applyAlignment="1" applyProtection="1">
      <alignment horizontal="left"/>
      <protection hidden="1"/>
    </xf>
    <xf numFmtId="0" fontId="45" fillId="10" borderId="78" xfId="0" applyFont="1" applyFill="1" applyBorder="1" applyAlignment="1" applyProtection="1">
      <alignment horizontal="left"/>
      <protection hidden="1"/>
    </xf>
    <xf numFmtId="165" fontId="45" fillId="0" borderId="85" xfId="0" applyNumberFormat="1" applyFont="1" applyFill="1" applyBorder="1" applyAlignment="1" applyProtection="1">
      <alignment horizontal="center" wrapText="1"/>
      <protection locked="0" hidden="1"/>
    </xf>
    <xf numFmtId="0" fontId="41" fillId="0" borderId="86" xfId="0" applyFont="1" applyFill="1" applyBorder="1"/>
    <xf numFmtId="0" fontId="41" fillId="0" borderId="87" xfId="0" applyFont="1" applyFill="1" applyBorder="1"/>
    <xf numFmtId="0" fontId="63" fillId="10" borderId="0" xfId="0" applyNumberFormat="1" applyFont="1" applyFill="1" applyBorder="1" applyAlignment="1" applyProtection="1">
      <alignment horizontal="right" wrapText="1"/>
      <protection hidden="1"/>
    </xf>
    <xf numFmtId="0" fontId="63" fillId="10" borderId="0" xfId="0" applyFont="1" applyFill="1" applyBorder="1" applyAlignment="1"/>
    <xf numFmtId="0" fontId="37" fillId="0" borderId="0" xfId="0" applyFont="1" applyFill="1" applyAlignment="1" applyProtection="1">
      <alignment horizontal="center"/>
      <protection hidden="1"/>
    </xf>
    <xf numFmtId="0" fontId="35" fillId="0" borderId="0" xfId="0" applyFont="1" applyFill="1" applyAlignment="1" applyProtection="1">
      <protection hidden="1"/>
    </xf>
    <xf numFmtId="0" fontId="33" fillId="0" borderId="0" xfId="0" applyFont="1" applyFill="1" applyAlignment="1" applyProtection="1">
      <alignment horizontal="center"/>
      <protection hidden="1"/>
    </xf>
    <xf numFmtId="0" fontId="37" fillId="0" borderId="0" xfId="0" applyFont="1" applyFill="1" applyAlignment="1" applyProtection="1">
      <protection hidden="1"/>
    </xf>
    <xf numFmtId="0" fontId="34" fillId="0" borderId="0" xfId="0" applyFont="1" applyFill="1" applyAlignment="1" applyProtection="1">
      <protection hidden="1"/>
    </xf>
    <xf numFmtId="0" fontId="43" fillId="7" borderId="37" xfId="0" applyFont="1" applyFill="1" applyBorder="1" applyAlignment="1" applyProtection="1">
      <alignment horizontal="left" vertical="center"/>
      <protection hidden="1"/>
    </xf>
    <xf numFmtId="0" fontId="41" fillId="7" borderId="37" xfId="0" applyFont="1" applyFill="1" applyBorder="1"/>
    <xf numFmtId="0" fontId="41" fillId="7" borderId="38" xfId="0" applyFont="1" applyFill="1" applyBorder="1"/>
    <xf numFmtId="165" fontId="61" fillId="6" borderId="0" xfId="0" applyNumberFormat="1" applyFont="1" applyFill="1" applyBorder="1" applyAlignment="1" applyProtection="1">
      <alignment horizontal="center" wrapText="1"/>
      <protection hidden="1"/>
    </xf>
    <xf numFmtId="0" fontId="61" fillId="6" borderId="18" xfId="0" applyFont="1" applyFill="1" applyBorder="1" applyAlignment="1" applyProtection="1">
      <alignment horizontal="center" wrapText="1"/>
      <protection hidden="1"/>
    </xf>
    <xf numFmtId="165" fontId="61" fillId="8" borderId="15" xfId="0" applyNumberFormat="1" applyFont="1" applyFill="1" applyBorder="1" applyAlignment="1" applyProtection="1">
      <alignment horizontal="center" wrapText="1"/>
      <protection hidden="1"/>
    </xf>
    <xf numFmtId="0" fontId="61" fillId="8" borderId="27" xfId="0" applyFont="1" applyFill="1" applyBorder="1" applyAlignment="1" applyProtection="1">
      <alignment horizontal="center" wrapText="1"/>
      <protection hidden="1"/>
    </xf>
    <xf numFmtId="0" fontId="43" fillId="6" borderId="39" xfId="0" applyNumberFormat="1" applyFont="1" applyFill="1" applyBorder="1" applyAlignment="1" applyProtection="1">
      <alignment horizontal="right" vertical="center" wrapText="1"/>
      <protection hidden="1"/>
    </xf>
    <xf numFmtId="0" fontId="43" fillId="6" borderId="37" xfId="0" applyFont="1" applyFill="1" applyBorder="1" applyAlignment="1" applyProtection="1">
      <alignment horizontal="right" vertical="center" wrapText="1"/>
      <protection hidden="1"/>
    </xf>
    <xf numFmtId="0" fontId="43" fillId="6" borderId="38" xfId="0" applyFont="1" applyFill="1" applyBorder="1" applyAlignment="1" applyProtection="1">
      <alignment horizontal="right" vertical="center" wrapText="1"/>
      <protection hidden="1"/>
    </xf>
    <xf numFmtId="0" fontId="43" fillId="8" borderId="22" xfId="0" applyNumberFormat="1" applyFont="1" applyFill="1" applyBorder="1" applyAlignment="1" applyProtection="1">
      <alignment horizontal="left" vertical="center" wrapText="1"/>
      <protection hidden="1"/>
    </xf>
    <xf numFmtId="0" fontId="41" fillId="8" borderId="23" xfId="0" applyFont="1" applyFill="1" applyBorder="1"/>
    <xf numFmtId="0" fontId="41" fillId="8" borderId="26" xfId="0" applyFont="1" applyFill="1" applyBorder="1"/>
    <xf numFmtId="0" fontId="19" fillId="2" borderId="6" xfId="0" applyNumberFormat="1" applyFont="1" applyFill="1" applyBorder="1" applyAlignment="1" applyProtection="1">
      <alignment horizontal="right" wrapText="1"/>
      <protection hidden="1"/>
    </xf>
    <xf numFmtId="0" fontId="19" fillId="0" borderId="0" xfId="0" applyFont="1" applyBorder="1" applyAlignment="1">
      <alignment horizontal="right" wrapText="1"/>
    </xf>
    <xf numFmtId="0" fontId="19" fillId="0" borderId="4" xfId="0" applyFont="1" applyBorder="1" applyAlignment="1">
      <alignment horizontal="right" wrapText="1"/>
    </xf>
    <xf numFmtId="0" fontId="19" fillId="11" borderId="0" xfId="0" applyNumberFormat="1" applyFont="1" applyFill="1" applyBorder="1" applyAlignment="1" applyProtection="1">
      <alignment horizontal="right" wrapText="1"/>
      <protection hidden="1"/>
    </xf>
    <xf numFmtId="0" fontId="19" fillId="11" borderId="0" xfId="0" applyFont="1" applyFill="1" applyBorder="1" applyAlignment="1">
      <alignment horizontal="right" wrapText="1"/>
    </xf>
    <xf numFmtId="0" fontId="19" fillId="11" borderId="4" xfId="0" applyFont="1" applyFill="1" applyBorder="1" applyAlignment="1">
      <alignment horizontal="right" wrapText="1"/>
    </xf>
    <xf numFmtId="166" fontId="5" fillId="11" borderId="0" xfId="0" applyNumberFormat="1" applyFont="1" applyFill="1" applyBorder="1" applyAlignment="1" applyProtection="1">
      <alignment horizontal="center" wrapText="1"/>
      <protection hidden="1"/>
    </xf>
    <xf numFmtId="165" fontId="61" fillId="7" borderId="25" xfId="0" applyNumberFormat="1" applyFont="1" applyFill="1" applyBorder="1" applyAlignment="1" applyProtection="1">
      <alignment horizontal="center" wrapText="1"/>
      <protection hidden="1"/>
    </xf>
    <xf numFmtId="0" fontId="61" fillId="7" borderId="18" xfId="0" applyFont="1" applyFill="1" applyBorder="1" applyAlignment="1" applyProtection="1">
      <alignment horizontal="center" wrapText="1"/>
      <protection hidden="1"/>
    </xf>
    <xf numFmtId="0" fontId="35" fillId="0" borderId="0" xfId="0" applyFont="1" applyFill="1" applyAlignment="1" applyProtection="1">
      <alignment horizontal="center"/>
      <protection hidden="1"/>
    </xf>
    <xf numFmtId="0" fontId="13" fillId="11" borderId="0" xfId="0" applyNumberFormat="1" applyFont="1" applyFill="1" applyBorder="1" applyAlignment="1" applyProtection="1">
      <alignment horizontal="right" wrapText="1"/>
      <protection hidden="1"/>
    </xf>
    <xf numFmtId="0" fontId="13" fillId="11" borderId="0" xfId="0" applyFont="1" applyFill="1" applyBorder="1" applyAlignment="1" applyProtection="1">
      <alignment horizontal="right" wrapText="1"/>
      <protection hidden="1"/>
    </xf>
    <xf numFmtId="0" fontId="13" fillId="11" borderId="27" xfId="0" applyFont="1" applyFill="1" applyBorder="1" applyAlignment="1" applyProtection="1">
      <alignment horizontal="right" wrapText="1"/>
      <protection hidden="1"/>
    </xf>
    <xf numFmtId="0" fontId="54" fillId="11" borderId="0" xfId="0" applyNumberFormat="1" applyFont="1" applyFill="1" applyBorder="1" applyAlignment="1" applyProtection="1">
      <alignment horizontal="center" wrapText="1"/>
      <protection hidden="1"/>
    </xf>
    <xf numFmtId="0" fontId="54" fillId="11" borderId="0" xfId="0" applyFont="1" applyFill="1" applyAlignment="1">
      <alignment horizontal="center" wrapText="1"/>
    </xf>
    <xf numFmtId="0" fontId="54" fillId="11" borderId="18" xfId="0" applyFont="1" applyFill="1" applyBorder="1" applyAlignment="1">
      <alignment horizontal="center" wrapText="1"/>
    </xf>
    <xf numFmtId="0" fontId="41" fillId="10" borderId="0" xfId="0" applyNumberFormat="1" applyFont="1" applyFill="1" applyBorder="1" applyAlignment="1" applyProtection="1">
      <alignment horizontal="center" wrapText="1"/>
      <protection hidden="1"/>
    </xf>
    <xf numFmtId="0" fontId="41" fillId="10" borderId="79" xfId="0" applyNumberFormat="1" applyFont="1" applyFill="1" applyBorder="1" applyAlignment="1" applyProtection="1">
      <alignment horizontal="center" wrapText="1"/>
      <protection hidden="1"/>
    </xf>
    <xf numFmtId="165" fontId="64" fillId="10" borderId="0" xfId="0" applyNumberFormat="1" applyFont="1" applyFill="1" applyBorder="1" applyAlignment="1" applyProtection="1">
      <alignment horizontal="center"/>
      <protection locked="0" hidden="1"/>
    </xf>
    <xf numFmtId="165" fontId="45" fillId="0" borderId="81" xfId="0" applyNumberFormat="1" applyFont="1" applyFill="1" applyBorder="1" applyAlignment="1" applyProtection="1">
      <alignment horizontal="center" wrapText="1"/>
      <protection locked="0" hidden="1"/>
    </xf>
    <xf numFmtId="165" fontId="45" fillId="0" borderId="82" xfId="0" applyNumberFormat="1" applyFont="1" applyFill="1" applyBorder="1" applyAlignment="1" applyProtection="1">
      <alignment horizontal="center" wrapText="1"/>
      <protection locked="0" hidden="1"/>
    </xf>
    <xf numFmtId="165" fontId="45" fillId="0" borderId="83" xfId="0" applyNumberFormat="1" applyFont="1" applyFill="1" applyBorder="1" applyAlignment="1" applyProtection="1">
      <alignment horizontal="center" wrapText="1"/>
      <protection locked="0" hidden="1"/>
    </xf>
    <xf numFmtId="165" fontId="60" fillId="9" borderId="15" xfId="0" applyNumberFormat="1" applyFont="1" applyFill="1" applyBorder="1" applyAlignment="1" applyProtection="1">
      <alignment horizontal="center" wrapText="1"/>
      <protection hidden="1"/>
    </xf>
    <xf numFmtId="165" fontId="60" fillId="9" borderId="0" xfId="0" applyNumberFormat="1" applyFont="1" applyFill="1" applyBorder="1" applyAlignment="1" applyProtection="1">
      <alignment horizontal="center" wrapText="1"/>
      <protection hidden="1"/>
    </xf>
    <xf numFmtId="165" fontId="41" fillId="9" borderId="58" xfId="0" applyNumberFormat="1" applyFont="1" applyFill="1" applyBorder="1" applyAlignment="1" applyProtection="1">
      <alignment horizontal="center" wrapText="1"/>
      <protection hidden="1"/>
    </xf>
    <xf numFmtId="165" fontId="41" fillId="9" borderId="77" xfId="0" applyNumberFormat="1" applyFont="1" applyFill="1" applyBorder="1" applyAlignment="1" applyProtection="1">
      <alignment horizontal="center" wrapText="1"/>
      <protection hidden="1"/>
    </xf>
    <xf numFmtId="0" fontId="43" fillId="9" borderId="22" xfId="0" applyFont="1" applyFill="1" applyBorder="1" applyAlignment="1" applyProtection="1">
      <alignment horizontal="right" vertical="center" wrapText="1"/>
      <protection hidden="1"/>
    </xf>
    <xf numFmtId="0" fontId="43" fillId="9" borderId="23" xfId="0" applyFont="1" applyFill="1" applyBorder="1" applyAlignment="1" applyProtection="1">
      <alignment horizontal="right" vertical="center" wrapText="1"/>
      <protection hidden="1"/>
    </xf>
    <xf numFmtId="0" fontId="46" fillId="14" borderId="37" xfId="0" applyNumberFormat="1" applyFont="1" applyFill="1" applyBorder="1" applyAlignment="1" applyProtection="1">
      <alignment horizontal="center" vertical="center" wrapText="1"/>
      <protection hidden="1"/>
    </xf>
    <xf numFmtId="0" fontId="46" fillId="14" borderId="38" xfId="0" applyNumberFormat="1" applyFont="1" applyFill="1" applyBorder="1" applyAlignment="1" applyProtection="1">
      <alignment horizontal="center" vertical="center" wrapText="1"/>
      <protection hidden="1"/>
    </xf>
    <xf numFmtId="0" fontId="41" fillId="5" borderId="74" xfId="0" applyFont="1" applyFill="1" applyBorder="1" applyAlignment="1">
      <alignment horizontal="right" vertical="center" wrapText="1"/>
    </xf>
    <xf numFmtId="0" fontId="41" fillId="5" borderId="16" xfId="0" applyFont="1" applyFill="1" applyBorder="1" applyAlignment="1">
      <alignment horizontal="right" vertical="center" wrapText="1"/>
    </xf>
    <xf numFmtId="2" fontId="41" fillId="5" borderId="0" xfId="0" applyNumberFormat="1" applyFont="1" applyFill="1" applyBorder="1" applyAlignment="1" applyProtection="1">
      <alignment horizontal="center" vertical="center" wrapText="1"/>
      <protection locked="0"/>
    </xf>
    <xf numFmtId="2" fontId="41" fillId="5" borderId="18" xfId="0" applyNumberFormat="1" applyFont="1" applyFill="1" applyBorder="1" applyAlignment="1" applyProtection="1">
      <alignment horizontal="center" vertical="center" wrapText="1"/>
      <protection locked="0"/>
    </xf>
    <xf numFmtId="0" fontId="23" fillId="13" borderId="71" xfId="0" applyFont="1" applyFill="1" applyBorder="1" applyAlignment="1" applyProtection="1">
      <alignment horizontal="center" vertical="center" textRotation="90" wrapText="1"/>
      <protection hidden="1"/>
    </xf>
    <xf numFmtId="0" fontId="23" fillId="13" borderId="0" xfId="0" applyFont="1" applyFill="1" applyBorder="1" applyAlignment="1" applyProtection="1">
      <alignment horizontal="center" vertical="center" textRotation="90" wrapText="1"/>
      <protection hidden="1"/>
    </xf>
    <xf numFmtId="0" fontId="41" fillId="11" borderId="15" xfId="0" applyFont="1" applyFill="1" applyBorder="1" applyAlignment="1" applyProtection="1">
      <alignment horizontal="right" wrapText="1"/>
      <protection hidden="1"/>
    </xf>
    <xf numFmtId="0" fontId="41" fillId="11" borderId="0" xfId="0" applyFont="1" applyFill="1" applyBorder="1" applyAlignment="1"/>
    <xf numFmtId="0" fontId="41" fillId="11" borderId="15" xfId="0" applyFont="1" applyFill="1" applyBorder="1" applyAlignment="1"/>
    <xf numFmtId="0" fontId="43" fillId="7" borderId="30" xfId="0" applyFont="1" applyFill="1" applyBorder="1" applyAlignment="1" applyProtection="1">
      <alignment horizontal="center" textRotation="90" wrapText="1"/>
      <protection hidden="1"/>
    </xf>
    <xf numFmtId="0" fontId="43" fillId="7" borderId="54" xfId="0" applyFont="1" applyFill="1" applyBorder="1" applyAlignment="1" applyProtection="1">
      <alignment horizontal="center" textRotation="90" wrapText="1"/>
      <protection hidden="1"/>
    </xf>
    <xf numFmtId="0" fontId="3" fillId="13" borderId="0" xfId="0" applyFont="1" applyFill="1" applyBorder="1" applyAlignment="1" applyProtection="1">
      <alignment horizontal="center" wrapText="1"/>
      <protection hidden="1"/>
    </xf>
    <xf numFmtId="164" fontId="4" fillId="13" borderId="0" xfId="0" applyNumberFormat="1" applyFont="1" applyFill="1" applyBorder="1" applyAlignment="1" applyProtection="1">
      <alignment horizontal="center" wrapText="1"/>
      <protection hidden="1"/>
    </xf>
    <xf numFmtId="0" fontId="0" fillId="13" borderId="0" xfId="0" applyFill="1" applyBorder="1"/>
    <xf numFmtId="0" fontId="0" fillId="13" borderId="18" xfId="0" applyFill="1" applyBorder="1"/>
    <xf numFmtId="2" fontId="10" fillId="13" borderId="0" xfId="0" applyNumberFormat="1" applyFont="1" applyFill="1" applyBorder="1" applyAlignment="1" applyProtection="1">
      <alignment horizontal="center" wrapText="1"/>
      <protection hidden="1"/>
    </xf>
    <xf numFmtId="0" fontId="41" fillId="10" borderId="0" xfId="0" applyNumberFormat="1" applyFont="1" applyFill="1" applyBorder="1" applyAlignment="1" applyProtection="1">
      <alignment horizontal="center"/>
      <protection hidden="1"/>
    </xf>
    <xf numFmtId="0" fontId="41" fillId="10" borderId="79" xfId="0" applyNumberFormat="1" applyFont="1" applyFill="1" applyBorder="1" applyAlignment="1" applyProtection="1">
      <alignment horizontal="center"/>
      <protection hidden="1"/>
    </xf>
    <xf numFmtId="0" fontId="45" fillId="10" borderId="75" xfId="0" applyNumberFormat="1" applyFont="1" applyFill="1" applyBorder="1" applyAlignment="1" applyProtection="1">
      <alignment horizontal="left"/>
      <protection hidden="1"/>
    </xf>
    <xf numFmtId="0" fontId="45" fillId="10" borderId="76" xfId="0" applyNumberFormat="1" applyFont="1" applyFill="1" applyBorder="1" applyAlignment="1" applyProtection="1">
      <alignment horizontal="left"/>
      <protection hidden="1"/>
    </xf>
    <xf numFmtId="0" fontId="45" fillId="10" borderId="78" xfId="0" applyNumberFormat="1" applyFont="1" applyFill="1" applyBorder="1" applyAlignment="1" applyProtection="1">
      <alignment horizontal="left"/>
      <protection hidden="1"/>
    </xf>
    <xf numFmtId="0" fontId="45" fillId="10" borderId="0" xfId="0" applyNumberFormat="1" applyFont="1" applyFill="1" applyBorder="1" applyAlignment="1" applyProtection="1">
      <alignment horizontal="center" wrapText="1"/>
      <protection hidden="1"/>
    </xf>
    <xf numFmtId="0" fontId="45" fillId="10" borderId="79" xfId="0" applyNumberFormat="1" applyFont="1" applyFill="1" applyBorder="1" applyAlignment="1" applyProtection="1">
      <alignment horizontal="center" wrapText="1"/>
      <protection hidden="1"/>
    </xf>
    <xf numFmtId="0" fontId="50" fillId="13" borderId="0" xfId="0" applyNumberFormat="1" applyFont="1" applyFill="1" applyBorder="1" applyAlignment="1" applyProtection="1">
      <alignment horizontal="right" wrapText="1"/>
      <protection hidden="1"/>
    </xf>
    <xf numFmtId="0" fontId="41" fillId="13" borderId="0" xfId="0" applyFont="1" applyFill="1" applyBorder="1" applyAlignment="1">
      <alignment horizontal="right" wrapText="1"/>
    </xf>
    <xf numFmtId="0" fontId="37" fillId="0" borderId="0" xfId="0" applyFont="1" applyFill="1" applyBorder="1" applyAlignment="1" applyProtection="1">
      <alignment horizontal="center"/>
      <protection hidden="1"/>
    </xf>
    <xf numFmtId="2" fontId="12" fillId="11" borderId="0" xfId="0" applyNumberFormat="1" applyFont="1" applyFill="1" applyBorder="1" applyAlignment="1" applyProtection="1">
      <alignment horizontal="right" wrapText="1"/>
      <protection hidden="1"/>
    </xf>
    <xf numFmtId="0" fontId="12" fillId="11" borderId="0" xfId="0" applyFont="1" applyFill="1" applyBorder="1" applyAlignment="1" applyProtection="1">
      <alignment horizontal="right" wrapText="1"/>
      <protection hidden="1"/>
    </xf>
    <xf numFmtId="0" fontId="12" fillId="11" borderId="0" xfId="0" applyFont="1" applyFill="1" applyBorder="1" applyAlignment="1">
      <alignment horizontal="right" wrapText="1"/>
    </xf>
    <xf numFmtId="0" fontId="12" fillId="11" borderId="4" xfId="0" applyFont="1" applyFill="1" applyBorder="1" applyAlignment="1">
      <alignment horizontal="right" wrapText="1"/>
    </xf>
    <xf numFmtId="2" fontId="12" fillId="11" borderId="6" xfId="0" applyNumberFormat="1" applyFont="1" applyFill="1" applyBorder="1" applyAlignment="1" applyProtection="1">
      <alignment horizontal="right" wrapText="1"/>
      <protection hidden="1"/>
    </xf>
    <xf numFmtId="0" fontId="12" fillId="11" borderId="0" xfId="0" applyFont="1" applyFill="1" applyBorder="1" applyAlignment="1">
      <alignment wrapText="1"/>
    </xf>
    <xf numFmtId="0" fontId="12" fillId="11" borderId="4" xfId="0" applyFont="1" applyFill="1" applyBorder="1" applyAlignment="1">
      <alignment wrapText="1"/>
    </xf>
    <xf numFmtId="0" fontId="13" fillId="11" borderId="0" xfId="0" applyFont="1" applyFill="1" applyBorder="1" applyAlignment="1" applyProtection="1">
      <alignment wrapText="1"/>
      <protection hidden="1"/>
    </xf>
    <xf numFmtId="165" fontId="41" fillId="7" borderId="25" xfId="0" applyNumberFormat="1" applyFont="1" applyFill="1" applyBorder="1" applyAlignment="1" applyProtection="1">
      <alignment horizontal="center" wrapText="1"/>
      <protection hidden="1"/>
    </xf>
    <xf numFmtId="0" fontId="41" fillId="7" borderId="18" xfId="0" applyFont="1" applyFill="1" applyBorder="1" applyAlignment="1" applyProtection="1">
      <alignment horizontal="center" wrapText="1"/>
      <protection hidden="1"/>
    </xf>
    <xf numFmtId="165" fontId="41" fillId="8" borderId="15" xfId="0" applyNumberFormat="1" applyFont="1" applyFill="1" applyBorder="1" applyAlignment="1" applyProtection="1">
      <alignment horizontal="center" wrapText="1"/>
      <protection hidden="1"/>
    </xf>
    <xf numFmtId="0" fontId="41" fillId="8" borderId="27" xfId="0" applyFont="1" applyFill="1" applyBorder="1" applyAlignment="1" applyProtection="1">
      <alignment horizontal="center" wrapText="1"/>
      <protection hidden="1"/>
    </xf>
    <xf numFmtId="0" fontId="45" fillId="10" borderId="90" xfId="0" applyNumberFormat="1" applyFont="1" applyFill="1" applyBorder="1" applyAlignment="1" applyProtection="1">
      <alignment horizontal="left"/>
      <protection hidden="1"/>
    </xf>
    <xf numFmtId="0" fontId="45" fillId="10" borderId="91" xfId="0" applyNumberFormat="1" applyFont="1" applyFill="1" applyBorder="1" applyAlignment="1" applyProtection="1">
      <alignment horizontal="left"/>
      <protection hidden="1"/>
    </xf>
    <xf numFmtId="0" fontId="45" fillId="10" borderId="92" xfId="0" applyNumberFormat="1" applyFont="1" applyFill="1" applyBorder="1" applyAlignment="1" applyProtection="1">
      <alignment horizontal="left"/>
      <protection hidden="1"/>
    </xf>
    <xf numFmtId="0" fontId="51" fillId="0" borderId="81" xfId="0" applyNumberFormat="1" applyFont="1" applyFill="1" applyBorder="1" applyAlignment="1" applyProtection="1">
      <alignment horizontal="center" wrapText="1"/>
      <protection locked="0" hidden="1"/>
    </xf>
    <xf numFmtId="0" fontId="51" fillId="0" borderId="82" xfId="0" applyNumberFormat="1" applyFont="1" applyFill="1" applyBorder="1" applyAlignment="1" applyProtection="1">
      <alignment horizontal="center" wrapText="1"/>
      <protection locked="0" hidden="1"/>
    </xf>
    <xf numFmtId="0" fontId="51" fillId="0" borderId="84" xfId="0" applyNumberFormat="1" applyFont="1" applyFill="1" applyBorder="1" applyAlignment="1" applyProtection="1">
      <alignment horizontal="center" wrapText="1"/>
      <protection locked="0" hidden="1"/>
    </xf>
    <xf numFmtId="165" fontId="37" fillId="0" borderId="0" xfId="0" applyNumberFormat="1" applyFont="1" applyFill="1" applyAlignment="1" applyProtection="1">
      <alignment horizontal="center"/>
      <protection hidden="1"/>
    </xf>
    <xf numFmtId="166" fontId="12" fillId="2" borderId="0" xfId="0" applyNumberFormat="1" applyFont="1" applyFill="1" applyBorder="1" applyAlignment="1" applyProtection="1">
      <alignment horizontal="center" wrapText="1"/>
      <protection hidden="1"/>
    </xf>
    <xf numFmtId="0" fontId="12" fillId="2" borderId="0" xfId="0" applyFont="1" applyFill="1" applyBorder="1" applyAlignment="1" applyProtection="1">
      <alignment horizontal="right"/>
      <protection hidden="1"/>
    </xf>
    <xf numFmtId="0" fontId="12" fillId="2" borderId="0" xfId="0" applyFont="1" applyFill="1" applyBorder="1" applyAlignment="1">
      <alignment horizontal="right"/>
    </xf>
    <xf numFmtId="2" fontId="12" fillId="2" borderId="6" xfId="0" applyNumberFormat="1" applyFont="1" applyFill="1" applyBorder="1" applyAlignment="1" applyProtection="1">
      <alignment horizontal="right" wrapText="1"/>
      <protection hidden="1"/>
    </xf>
    <xf numFmtId="2" fontId="12" fillId="2" borderId="0" xfId="0" applyNumberFormat="1" applyFont="1" applyFill="1" applyBorder="1" applyAlignment="1" applyProtection="1">
      <alignment horizontal="right" wrapText="1"/>
      <protection hidden="1"/>
    </xf>
    <xf numFmtId="0" fontId="12" fillId="0" borderId="0" xfId="0" applyFont="1" applyBorder="1" applyAlignment="1">
      <alignment wrapText="1"/>
    </xf>
    <xf numFmtId="0" fontId="12" fillId="0" borderId="4" xfId="0" applyFont="1" applyBorder="1" applyAlignment="1">
      <alignment wrapText="1"/>
    </xf>
    <xf numFmtId="1" fontId="12" fillId="2" borderId="0" xfId="0" applyNumberFormat="1" applyFont="1" applyFill="1" applyBorder="1" applyAlignment="1" applyProtection="1">
      <alignment horizontal="right" wrapText="1"/>
      <protection hidden="1"/>
    </xf>
    <xf numFmtId="0" fontId="12" fillId="2" borderId="0" xfId="0" applyFont="1" applyFill="1" applyBorder="1" applyAlignment="1" applyProtection="1">
      <alignment horizontal="right" wrapText="1"/>
      <protection hidden="1"/>
    </xf>
    <xf numFmtId="0" fontId="12" fillId="2" borderId="0" xfId="0" applyFont="1" applyFill="1" applyBorder="1" applyAlignment="1">
      <alignment horizontal="right" wrapText="1"/>
    </xf>
    <xf numFmtId="0" fontId="12" fillId="2" borderId="4" xfId="0" applyFont="1" applyFill="1" applyBorder="1" applyAlignment="1">
      <alignment horizontal="right" wrapText="1"/>
    </xf>
    <xf numFmtId="167" fontId="12" fillId="2" borderId="0" xfId="0" applyNumberFormat="1" applyFont="1" applyFill="1" applyBorder="1" applyAlignment="1" applyProtection="1">
      <alignment horizontal="center" wrapText="1"/>
      <protection hidden="1"/>
    </xf>
    <xf numFmtId="0" fontId="12" fillId="2" borderId="0" xfId="0" applyFont="1" applyFill="1" applyBorder="1" applyAlignment="1" applyProtection="1">
      <alignment horizontal="center" wrapText="1"/>
      <protection hidden="1"/>
    </xf>
    <xf numFmtId="0" fontId="12" fillId="0" borderId="0" xfId="0" applyFont="1" applyBorder="1" applyAlignment="1" applyProtection="1">
      <alignment horizontal="right" wrapText="1"/>
      <protection hidden="1"/>
    </xf>
    <xf numFmtId="0" fontId="12" fillId="0" borderId="0" xfId="0" applyFont="1" applyBorder="1" applyAlignment="1">
      <alignment horizontal="right" wrapText="1"/>
    </xf>
    <xf numFmtId="0" fontId="12" fillId="0" borderId="4" xfId="0" applyFont="1" applyBorder="1" applyAlignment="1">
      <alignment horizontal="right" wrapText="1"/>
    </xf>
    <xf numFmtId="0" fontId="12" fillId="2" borderId="0" xfId="0" applyNumberFormat="1" applyFont="1" applyFill="1" applyBorder="1" applyAlignment="1" applyProtection="1">
      <alignment horizontal="right" wrapText="1"/>
      <protection hidden="1"/>
    </xf>
    <xf numFmtId="0" fontId="12" fillId="0" borderId="0" xfId="0" applyFont="1" applyBorder="1" applyAlignment="1">
      <alignment horizontal="right"/>
    </xf>
    <xf numFmtId="0" fontId="19" fillId="2" borderId="0" xfId="0" applyNumberFormat="1" applyFont="1" applyFill="1" applyBorder="1" applyAlignment="1" applyProtection="1">
      <alignment horizontal="right" wrapText="1"/>
      <protection hidden="1"/>
    </xf>
    <xf numFmtId="0" fontId="41" fillId="13" borderId="55" xfId="0" applyFont="1" applyFill="1" applyBorder="1" applyAlignment="1" applyProtection="1">
      <alignment horizontal="center" wrapText="1"/>
      <protection hidden="1"/>
    </xf>
    <xf numFmtId="0" fontId="41" fillId="13" borderId="101" xfId="0" applyFont="1" applyFill="1" applyBorder="1" applyAlignment="1" applyProtection="1">
      <alignment horizontal="center" wrapText="1"/>
      <protection hidden="1"/>
    </xf>
    <xf numFmtId="0" fontId="41" fillId="13" borderId="56" xfId="0" applyFont="1" applyFill="1" applyBorder="1" applyAlignment="1" applyProtection="1">
      <alignment horizontal="center" wrapText="1"/>
      <protection hidden="1"/>
    </xf>
    <xf numFmtId="0" fontId="41" fillId="13" borderId="107" xfId="0" applyFont="1" applyFill="1" applyBorder="1" applyAlignment="1" applyProtection="1">
      <alignment horizontal="center" wrapText="1"/>
      <protection hidden="1"/>
    </xf>
    <xf numFmtId="0" fontId="43" fillId="13" borderId="66" xfId="0" applyFont="1" applyFill="1" applyBorder="1" applyAlignment="1" applyProtection="1">
      <alignment horizontal="left"/>
      <protection hidden="1"/>
    </xf>
    <xf numFmtId="0" fontId="43" fillId="13" borderId="67" xfId="0" applyFont="1" applyFill="1" applyBorder="1" applyAlignment="1" applyProtection="1">
      <protection hidden="1"/>
    </xf>
    <xf numFmtId="0" fontId="43" fillId="13" borderId="71" xfId="0" applyFont="1" applyFill="1" applyBorder="1" applyAlignment="1" applyProtection="1">
      <protection hidden="1"/>
    </xf>
    <xf numFmtId="0" fontId="43" fillId="13" borderId="72" xfId="0" applyFont="1" applyFill="1" applyBorder="1" applyAlignment="1" applyProtection="1">
      <protection hidden="1"/>
    </xf>
    <xf numFmtId="0" fontId="16" fillId="11" borderId="15" xfId="0" applyNumberFormat="1" applyFont="1" applyFill="1" applyBorder="1" applyAlignment="1" applyProtection="1">
      <alignment horizontal="left" wrapText="1"/>
      <protection hidden="1"/>
    </xf>
    <xf numFmtId="0" fontId="15" fillId="11" borderId="0" xfId="0" applyFont="1" applyFill="1" applyBorder="1" applyAlignment="1" applyProtection="1">
      <alignment horizontal="left" wrapText="1"/>
      <protection hidden="1"/>
    </xf>
    <xf numFmtId="0" fontId="15" fillId="11" borderId="0" xfId="0" applyFont="1" applyFill="1" applyBorder="1" applyAlignment="1" applyProtection="1">
      <alignment wrapText="1"/>
      <protection hidden="1"/>
    </xf>
    <xf numFmtId="0" fontId="42" fillId="12" borderId="102" xfId="0" applyFont="1" applyFill="1" applyBorder="1" applyAlignment="1" applyProtection="1">
      <alignment horizontal="center" textRotation="90" wrapText="1"/>
      <protection hidden="1"/>
    </xf>
    <xf numFmtId="0" fontId="41" fillId="12" borderId="103" xfId="0" applyFont="1" applyFill="1" applyBorder="1" applyAlignment="1">
      <alignment horizontal="center" wrapText="1"/>
    </xf>
    <xf numFmtId="0" fontId="41" fillId="12" borderId="104" xfId="0" applyFont="1" applyFill="1" applyBorder="1" applyAlignment="1">
      <alignment horizontal="center" wrapText="1"/>
    </xf>
    <xf numFmtId="0" fontId="6" fillId="11" borderId="0" xfId="0" applyFont="1" applyFill="1" applyBorder="1" applyAlignment="1" applyProtection="1">
      <alignment horizontal="left" textRotation="90" wrapText="1"/>
      <protection hidden="1"/>
    </xf>
    <xf numFmtId="0" fontId="0" fillId="11" borderId="0" xfId="0" applyFill="1" applyBorder="1" applyAlignment="1" applyProtection="1">
      <alignment wrapText="1"/>
      <protection hidden="1"/>
    </xf>
    <xf numFmtId="168" fontId="27" fillId="2" borderId="23" xfId="1" applyNumberFormat="1" applyFont="1" applyFill="1" applyBorder="1" applyAlignment="1" applyProtection="1">
      <alignment horizontal="center"/>
      <protection hidden="1"/>
    </xf>
    <xf numFmtId="0" fontId="28" fillId="2" borderId="23" xfId="0" applyFont="1" applyFill="1" applyBorder="1" applyAlignment="1" applyProtection="1">
      <protection hidden="1"/>
    </xf>
    <xf numFmtId="0" fontId="71" fillId="12" borderId="67" xfId="2" applyFont="1" applyFill="1" applyBorder="1" applyAlignment="1" applyProtection="1">
      <alignment horizontal="left" wrapText="1"/>
      <protection hidden="1"/>
    </xf>
    <xf numFmtId="0" fontId="72" fillId="12" borderId="67" xfId="0" applyFont="1" applyFill="1" applyBorder="1" applyAlignment="1" applyProtection="1">
      <alignment horizontal="left"/>
      <protection hidden="1"/>
    </xf>
    <xf numFmtId="0" fontId="42" fillId="13" borderId="105" xfId="0" applyFont="1" applyFill="1" applyBorder="1" applyAlignment="1" applyProtection="1">
      <alignment horizontal="center" textRotation="90" wrapText="1"/>
      <protection hidden="1"/>
    </xf>
    <xf numFmtId="0" fontId="42" fillId="13" borderId="106" xfId="0" applyFont="1" applyFill="1" applyBorder="1" applyAlignment="1" applyProtection="1">
      <alignment horizontal="center" textRotation="90" wrapText="1"/>
      <protection hidden="1"/>
    </xf>
    <xf numFmtId="0" fontId="42" fillId="12" borderId="103" xfId="0" applyFont="1" applyFill="1" applyBorder="1" applyAlignment="1" applyProtection="1">
      <alignment horizontal="center" textRotation="90" wrapText="1"/>
      <protection hidden="1"/>
    </xf>
    <xf numFmtId="0" fontId="42" fillId="12" borderId="104" xfId="0" applyFont="1" applyFill="1" applyBorder="1" applyAlignment="1" applyProtection="1">
      <alignment horizontal="center" textRotation="90" wrapText="1"/>
      <protection hidden="1"/>
    </xf>
    <xf numFmtId="0" fontId="42" fillId="13" borderId="99" xfId="0" applyFont="1" applyFill="1" applyBorder="1" applyAlignment="1" applyProtection="1">
      <alignment horizontal="center" textRotation="90" wrapText="1"/>
      <protection hidden="1"/>
    </xf>
    <xf numFmtId="0" fontId="42" fillId="13" borderId="100" xfId="0" applyFont="1" applyFill="1" applyBorder="1" applyAlignment="1" applyProtection="1">
      <alignment horizontal="center" textRotation="90" wrapText="1"/>
      <protection hidden="1"/>
    </xf>
    <xf numFmtId="0" fontId="41" fillId="12" borderId="67" xfId="0" applyFont="1" applyFill="1" applyBorder="1" applyAlignment="1" applyProtection="1">
      <alignment horizontal="left"/>
      <protection locked="0"/>
    </xf>
    <xf numFmtId="0" fontId="13" fillId="13" borderId="66" xfId="0" applyFont="1" applyFill="1" applyBorder="1" applyAlignment="1" applyProtection="1">
      <alignment horizontal="left"/>
      <protection hidden="1"/>
    </xf>
    <xf numFmtId="0" fontId="13" fillId="13" borderId="67" xfId="0" applyFont="1" applyFill="1" applyBorder="1" applyAlignment="1" applyProtection="1">
      <alignment horizontal="left"/>
      <protection hidden="1"/>
    </xf>
    <xf numFmtId="0" fontId="13" fillId="13" borderId="68" xfId="0" applyFont="1" applyFill="1" applyBorder="1" applyAlignment="1" applyProtection="1">
      <alignment horizontal="left"/>
      <protection hidden="1"/>
    </xf>
    <xf numFmtId="1" fontId="11" fillId="13" borderId="0" xfId="0" applyNumberFormat="1" applyFont="1" applyFill="1" applyBorder="1" applyAlignment="1" applyProtection="1">
      <alignment horizontal="center" wrapText="1"/>
      <protection hidden="1"/>
    </xf>
    <xf numFmtId="0" fontId="52" fillId="12" borderId="93" xfId="0" applyFont="1" applyFill="1" applyBorder="1" applyAlignment="1" applyProtection="1">
      <alignment horizontal="left"/>
      <protection locked="0"/>
    </xf>
    <xf numFmtId="0" fontId="52" fillId="12" borderId="94" xfId="0" applyFont="1" applyFill="1" applyBorder="1" applyAlignment="1" applyProtection="1">
      <alignment horizontal="left"/>
      <protection locked="0"/>
    </xf>
    <xf numFmtId="0" fontId="52" fillId="12" borderId="95" xfId="0" applyFont="1" applyFill="1" applyBorder="1" applyAlignment="1" applyProtection="1">
      <alignment horizontal="left"/>
      <protection locked="0"/>
    </xf>
    <xf numFmtId="0" fontId="52" fillId="12" borderId="96" xfId="0" applyFont="1" applyFill="1" applyBorder="1" applyAlignment="1" applyProtection="1">
      <alignment horizontal="left"/>
      <protection locked="0"/>
    </xf>
    <xf numFmtId="0" fontId="52" fillId="12" borderId="97" xfId="0" applyFont="1" applyFill="1" applyBorder="1" applyAlignment="1" applyProtection="1">
      <alignment horizontal="left"/>
      <protection locked="0"/>
    </xf>
    <xf numFmtId="0" fontId="52" fillId="12" borderId="98" xfId="0" applyFont="1" applyFill="1" applyBorder="1" applyAlignment="1" applyProtection="1">
      <alignment horizontal="left"/>
      <protection locked="0"/>
    </xf>
    <xf numFmtId="0" fontId="43" fillId="8" borderId="29" xfId="0" applyFont="1" applyFill="1" applyBorder="1" applyAlignment="1" applyProtection="1">
      <alignment horizontal="center" textRotation="90" wrapText="1"/>
      <protection hidden="1"/>
    </xf>
    <xf numFmtId="0" fontId="43" fillId="8" borderId="31" xfId="0" applyFont="1" applyFill="1" applyBorder="1" applyAlignment="1" applyProtection="1">
      <alignment horizontal="center" textRotation="90" wrapText="1"/>
      <protection hidden="1"/>
    </xf>
    <xf numFmtId="0" fontId="13" fillId="13" borderId="69" xfId="0" applyFont="1" applyFill="1" applyBorder="1" applyAlignment="1" applyProtection="1">
      <alignment horizontal="left"/>
      <protection hidden="1"/>
    </xf>
    <xf numFmtId="0" fontId="13" fillId="13" borderId="70" xfId="0" applyFont="1" applyFill="1" applyBorder="1" applyAlignment="1" applyProtection="1">
      <alignment horizontal="left"/>
      <protection hidden="1"/>
    </xf>
    <xf numFmtId="0" fontId="13" fillId="13" borderId="3" xfId="0" applyFont="1" applyFill="1" applyBorder="1" applyAlignment="1" applyProtection="1">
      <alignment horizontal="left"/>
      <protection hidden="1"/>
    </xf>
    <xf numFmtId="22" fontId="53" fillId="2" borderId="23" xfId="0" applyNumberFormat="1" applyFont="1" applyFill="1" applyBorder="1" applyAlignment="1" applyProtection="1">
      <alignment horizontal="right"/>
      <protection hidden="1"/>
    </xf>
    <xf numFmtId="0" fontId="41" fillId="0" borderId="23" xfId="0" applyFont="1" applyBorder="1" applyAlignment="1" applyProtection="1">
      <protection hidden="1"/>
    </xf>
    <xf numFmtId="0" fontId="68" fillId="11" borderId="15" xfId="0" applyFont="1" applyFill="1" applyBorder="1" applyAlignment="1" applyProtection="1">
      <alignment horizontal="center" textRotation="90" wrapText="1"/>
      <protection hidden="1"/>
    </xf>
    <xf numFmtId="0" fontId="69" fillId="11" borderId="15" xfId="0" applyFont="1" applyFill="1" applyBorder="1" applyAlignment="1">
      <alignment horizontal="center" textRotation="90" wrapText="1"/>
    </xf>
    <xf numFmtId="0" fontId="56" fillId="11" borderId="15" xfId="0" applyFont="1" applyFill="1" applyBorder="1" applyAlignment="1" applyProtection="1">
      <alignment horizontal="center" vertical="center" textRotation="90" wrapText="1"/>
      <protection hidden="1"/>
    </xf>
    <xf numFmtId="0" fontId="57" fillId="11" borderId="15" xfId="0" applyFont="1" applyFill="1" applyBorder="1" applyAlignment="1">
      <alignment horizontal="center" vertical="center" textRotation="90" wrapText="1"/>
    </xf>
    <xf numFmtId="0" fontId="12" fillId="0" borderId="0" xfId="0" applyFont="1" applyBorder="1" applyAlignment="1" applyProtection="1">
      <alignment horizontal="center" wrapText="1"/>
      <protection hidden="1"/>
    </xf>
    <xf numFmtId="165" fontId="41" fillId="6" borderId="0" xfId="0" applyNumberFormat="1" applyFont="1" applyFill="1" applyBorder="1" applyAlignment="1" applyProtection="1">
      <alignment horizontal="center" wrapText="1"/>
      <protection hidden="1"/>
    </xf>
    <xf numFmtId="0" fontId="41" fillId="6" borderId="18" xfId="0" applyFont="1" applyFill="1" applyBorder="1" applyAlignment="1" applyProtection="1">
      <alignment horizontal="center" wrapText="1"/>
      <protection hidden="1"/>
    </xf>
    <xf numFmtId="165" fontId="41" fillId="7" borderId="57" xfId="0" applyNumberFormat="1" applyFont="1" applyFill="1" applyBorder="1" applyAlignment="1" applyProtection="1">
      <alignment horizontal="center" wrapText="1"/>
      <protection hidden="1"/>
    </xf>
    <xf numFmtId="0" fontId="41" fillId="7" borderId="20" xfId="0" applyFont="1" applyFill="1" applyBorder="1" applyAlignment="1" applyProtection="1">
      <alignment horizontal="center" wrapText="1"/>
      <protection hidden="1"/>
    </xf>
    <xf numFmtId="165" fontId="41" fillId="8" borderId="58" xfId="0" applyNumberFormat="1" applyFont="1" applyFill="1" applyBorder="1" applyAlignment="1" applyProtection="1">
      <alignment horizontal="center" wrapText="1"/>
      <protection hidden="1"/>
    </xf>
    <xf numFmtId="0" fontId="41" fillId="8" borderId="59" xfId="0" applyFont="1" applyFill="1" applyBorder="1" applyAlignment="1" applyProtection="1">
      <alignment horizontal="center" wrapText="1"/>
      <protection hidden="1"/>
    </xf>
    <xf numFmtId="165" fontId="41" fillId="6" borderId="16" xfId="0" applyNumberFormat="1" applyFont="1" applyFill="1" applyBorder="1" applyAlignment="1" applyProtection="1">
      <alignment horizontal="center" wrapText="1"/>
      <protection hidden="1"/>
    </xf>
    <xf numFmtId="0" fontId="41" fillId="6" borderId="20" xfId="0" applyFont="1" applyFill="1" applyBorder="1" applyAlignment="1" applyProtection="1">
      <alignment horizontal="center" wrapText="1"/>
      <protection hidden="1"/>
    </xf>
    <xf numFmtId="0" fontId="14" fillId="11" borderId="0" xfId="0" applyNumberFormat="1" applyFont="1" applyFill="1" applyBorder="1" applyAlignment="1" applyProtection="1">
      <alignment horizontal="right" wrapText="1"/>
      <protection hidden="1"/>
    </xf>
    <xf numFmtId="0" fontId="14" fillId="11" borderId="0" xfId="0" applyFont="1" applyFill="1" applyBorder="1" applyAlignment="1">
      <alignment horizontal="right" wrapText="1"/>
    </xf>
    <xf numFmtId="0" fontId="14" fillId="11" borderId="4" xfId="0" applyFont="1" applyFill="1" applyBorder="1" applyAlignment="1">
      <alignment horizontal="right" wrapText="1"/>
    </xf>
    <xf numFmtId="167" fontId="12" fillId="12" borderId="0" xfId="0" applyNumberFormat="1" applyFont="1" applyFill="1" applyBorder="1" applyAlignment="1" applyProtection="1">
      <alignment horizontal="center" wrapText="1"/>
      <protection hidden="1"/>
    </xf>
    <xf numFmtId="0" fontId="12" fillId="12" borderId="0" xfId="0" applyFont="1" applyFill="1" applyBorder="1" applyAlignment="1" applyProtection="1">
      <alignment horizontal="center" wrapText="1"/>
      <protection hidden="1"/>
    </xf>
    <xf numFmtId="167" fontId="12" fillId="11" borderId="0" xfId="0" applyNumberFormat="1" applyFont="1" applyFill="1" applyBorder="1" applyAlignment="1" applyProtection="1">
      <alignment horizontal="center" wrapText="1"/>
      <protection hidden="1"/>
    </xf>
    <xf numFmtId="0" fontId="12" fillId="11" borderId="0" xfId="0" applyFont="1" applyFill="1" applyBorder="1" applyAlignment="1" applyProtection="1">
      <alignment horizontal="center" wrapText="1"/>
      <protection hidden="1"/>
    </xf>
    <xf numFmtId="0" fontId="64" fillId="10" borderId="80" xfId="0" applyFont="1" applyFill="1" applyBorder="1" applyAlignment="1" applyProtection="1">
      <alignment horizontal="center"/>
      <protection hidden="1"/>
    </xf>
    <xf numFmtId="0" fontId="64" fillId="10" borderId="0" xfId="0" applyFont="1" applyFill="1" applyBorder="1" applyAlignment="1" applyProtection="1">
      <alignment horizontal="center"/>
      <protection hidden="1"/>
    </xf>
    <xf numFmtId="0" fontId="69" fillId="13" borderId="77" xfId="0" applyNumberFormat="1" applyFont="1" applyFill="1" applyBorder="1" applyAlignment="1" applyProtection="1">
      <alignment horizontal="center" wrapText="1"/>
      <protection hidden="1"/>
    </xf>
    <xf numFmtId="0" fontId="69" fillId="13" borderId="108" xfId="0" applyNumberFormat="1" applyFont="1" applyFill="1" applyBorder="1" applyAlignment="1" applyProtection="1">
      <alignment horizontal="center" wrapText="1"/>
      <protection hidden="1"/>
    </xf>
    <xf numFmtId="0" fontId="69" fillId="11" borderId="6" xfId="0" applyNumberFormat="1" applyFont="1" applyFill="1" applyBorder="1" applyAlignment="1" applyProtection="1">
      <alignment horizontal="center" vertical="center" wrapText="1"/>
      <protection hidden="1"/>
    </xf>
    <xf numFmtId="0" fontId="69" fillId="11" borderId="0" xfId="0" applyNumberFormat="1" applyFont="1" applyFill="1" applyBorder="1" applyAlignment="1" applyProtection="1">
      <alignment horizontal="center" vertical="center" wrapText="1"/>
      <protection hidden="1"/>
    </xf>
    <xf numFmtId="0" fontId="69" fillId="11" borderId="18" xfId="0" applyNumberFormat="1" applyFont="1" applyFill="1" applyBorder="1" applyAlignment="1" applyProtection="1">
      <alignment horizontal="center" vertical="center" wrapText="1"/>
      <protection hidden="1"/>
    </xf>
    <xf numFmtId="165" fontId="12" fillId="2" borderId="6" xfId="0" applyNumberFormat="1" applyFont="1" applyFill="1" applyBorder="1" applyAlignment="1" applyProtection="1">
      <alignment horizontal="center" vertical="top" wrapText="1"/>
      <protection hidden="1"/>
    </xf>
    <xf numFmtId="165" fontId="12" fillId="2" borderId="0" xfId="0" applyNumberFormat="1" applyFont="1" applyFill="1" applyBorder="1" applyAlignment="1" applyProtection="1">
      <alignment horizontal="center" vertical="top" wrapText="1"/>
      <protection hidden="1"/>
    </xf>
    <xf numFmtId="165" fontId="12" fillId="2" borderId="53" xfId="0" applyNumberFormat="1" applyFont="1" applyFill="1" applyBorder="1" applyAlignment="1" applyProtection="1">
      <alignment horizontal="center" vertical="top" wrapText="1"/>
      <protection hidden="1"/>
    </xf>
    <xf numFmtId="1" fontId="12" fillId="11" borderId="0" xfId="0" applyNumberFormat="1" applyFont="1" applyFill="1" applyBorder="1" applyAlignment="1" applyProtection="1">
      <alignment horizontal="right" wrapText="1"/>
      <protection hidden="1"/>
    </xf>
    <xf numFmtId="1" fontId="12" fillId="12" borderId="0" xfId="0" applyNumberFormat="1" applyFont="1" applyFill="1" applyBorder="1" applyAlignment="1" applyProtection="1">
      <alignment horizontal="right" wrapText="1"/>
      <protection hidden="1"/>
    </xf>
    <xf numFmtId="0" fontId="12" fillId="12" borderId="0" xfId="0" applyFont="1" applyFill="1" applyBorder="1" applyAlignment="1" applyProtection="1">
      <alignment horizontal="right" wrapText="1"/>
      <protection hidden="1"/>
    </xf>
    <xf numFmtId="0" fontId="12" fillId="12" borderId="0" xfId="0" applyFont="1" applyFill="1" applyBorder="1" applyAlignment="1">
      <alignment horizontal="right" wrapText="1"/>
    </xf>
    <xf numFmtId="0" fontId="12" fillId="12" borderId="4" xfId="0" applyFont="1" applyFill="1" applyBorder="1" applyAlignment="1">
      <alignment horizontal="right" wrapText="1"/>
    </xf>
    <xf numFmtId="2" fontId="12" fillId="11" borderId="53" xfId="0" applyNumberFormat="1" applyFont="1" applyFill="1" applyBorder="1" applyAlignment="1" applyProtection="1">
      <alignment horizontal="right" wrapText="1"/>
      <protection hidden="1"/>
    </xf>
    <xf numFmtId="0" fontId="0" fillId="2" borderId="0" xfId="0" applyFill="1" applyBorder="1" applyAlignment="1" applyProtection="1">
      <protection hidden="1"/>
    </xf>
    <xf numFmtId="0" fontId="25" fillId="2" borderId="14" xfId="0" applyFont="1" applyFill="1" applyBorder="1" applyAlignment="1" applyProtection="1">
      <alignment horizontal="center"/>
      <protection hidden="1"/>
    </xf>
    <xf numFmtId="0" fontId="0" fillId="2" borderId="0" xfId="0" applyFill="1" applyBorder="1" applyAlignment="1" applyProtection="1">
      <alignment horizontal="left"/>
      <protection hidden="1"/>
    </xf>
    <xf numFmtId="0" fontId="0" fillId="2" borderId="16" xfId="0" applyFill="1" applyBorder="1" applyAlignment="1" applyProtection="1">
      <alignment horizontal="left"/>
      <protection hidden="1"/>
    </xf>
    <xf numFmtId="0" fontId="0" fillId="2" borderId="15" xfId="0" applyFill="1" applyBorder="1" applyAlignment="1" applyProtection="1">
      <protection hidden="1"/>
    </xf>
    <xf numFmtId="0" fontId="32" fillId="2" borderId="64" xfId="0" applyFont="1" applyFill="1" applyBorder="1" applyAlignment="1" applyProtection="1">
      <alignment horizontal="center" textRotation="90" wrapText="1"/>
      <protection hidden="1"/>
    </xf>
    <xf numFmtId="0" fontId="31" fillId="2" borderId="14" xfId="0" applyFont="1" applyFill="1" applyBorder="1" applyAlignment="1" applyProtection="1">
      <alignment horizontal="center" wrapText="1"/>
      <protection hidden="1"/>
    </xf>
    <xf numFmtId="0" fontId="31" fillId="2" borderId="65" xfId="0" applyFont="1" applyFill="1" applyBorder="1" applyAlignment="1" applyProtection="1">
      <alignment horizontal="center" wrapText="1"/>
      <protection hidden="1"/>
    </xf>
    <xf numFmtId="0" fontId="5" fillId="5" borderId="40" xfId="0" applyFont="1" applyFill="1" applyBorder="1" applyAlignment="1" applyProtection="1">
      <alignment horizontal="left"/>
      <protection hidden="1"/>
    </xf>
    <xf numFmtId="0" fontId="0" fillId="5" borderId="2" xfId="0" applyFill="1" applyBorder="1" applyAlignment="1" applyProtection="1">
      <alignment horizontal="left"/>
      <protection hidden="1"/>
    </xf>
    <xf numFmtId="0" fontId="0" fillId="5" borderId="41" xfId="0" applyFill="1" applyBorder="1" applyAlignment="1" applyProtection="1">
      <alignment horizontal="left"/>
      <protection hidden="1"/>
    </xf>
    <xf numFmtId="0" fontId="7" fillId="2" borderId="13" xfId="0" applyFont="1" applyFill="1" applyBorder="1" applyAlignment="1" applyProtection="1">
      <alignment horizontal="left" wrapText="1"/>
      <protection hidden="1"/>
    </xf>
    <xf numFmtId="0" fontId="0" fillId="2" borderId="13" xfId="0" applyFill="1" applyBorder="1" applyAlignment="1" applyProtection="1">
      <alignment horizontal="left"/>
      <protection hidden="1"/>
    </xf>
    <xf numFmtId="0" fontId="0" fillId="2" borderId="52" xfId="0" applyFill="1" applyBorder="1" applyAlignment="1" applyProtection="1">
      <alignment horizontal="left"/>
      <protection hidden="1"/>
    </xf>
    <xf numFmtId="0" fontId="4" fillId="5" borderId="50" xfId="0" applyFont="1" applyFill="1" applyBorder="1" applyAlignment="1" applyProtection="1">
      <alignment horizontal="left"/>
      <protection hidden="1"/>
    </xf>
    <xf numFmtId="0" fontId="4" fillId="5" borderId="2" xfId="0" applyFont="1" applyFill="1" applyBorder="1" applyAlignment="1" applyProtection="1">
      <alignment horizontal="left"/>
      <protection hidden="1"/>
    </xf>
    <xf numFmtId="0" fontId="0" fillId="2" borderId="0" xfId="0" applyFill="1" applyBorder="1" applyAlignment="1" applyProtection="1">
      <alignment horizontal="center"/>
      <protection hidden="1"/>
    </xf>
    <xf numFmtId="0" fontId="0" fillId="0" borderId="0" xfId="0" applyBorder="1" applyAlignment="1" applyProtection="1">
      <alignment horizontal="center"/>
      <protection hidden="1"/>
    </xf>
    <xf numFmtId="0" fontId="0" fillId="2" borderId="63" xfId="0" applyFill="1" applyBorder="1" applyAlignment="1" applyProtection="1">
      <alignment horizontal="center" wrapText="1"/>
      <protection hidden="1"/>
    </xf>
    <xf numFmtId="0" fontId="0" fillId="0" borderId="63" xfId="0" applyBorder="1" applyAlignment="1" applyProtection="1">
      <alignment horizontal="center" wrapText="1"/>
      <protection hidden="1"/>
    </xf>
    <xf numFmtId="0" fontId="25" fillId="2" borderId="64" xfId="0" applyFont="1" applyFill="1" applyBorder="1" applyAlignment="1" applyProtection="1">
      <alignment horizontal="center" textRotation="90"/>
      <protection hidden="1"/>
    </xf>
    <xf numFmtId="0" fontId="0" fillId="2" borderId="14" xfId="0" applyFill="1" applyBorder="1" applyAlignment="1" applyProtection="1">
      <protection hidden="1"/>
    </xf>
    <xf numFmtId="0" fontId="0" fillId="2" borderId="65" xfId="0" applyFill="1" applyBorder="1" applyAlignment="1" applyProtection="1">
      <protection hidden="1"/>
    </xf>
    <xf numFmtId="0" fontId="25" fillId="2" borderId="64" xfId="0" applyFont="1" applyFill="1" applyBorder="1" applyAlignment="1" applyProtection="1">
      <alignment horizontal="center" textRotation="90" wrapText="1"/>
      <protection hidden="1"/>
    </xf>
    <xf numFmtId="0" fontId="25" fillId="2" borderId="14" xfId="0" applyFont="1" applyFill="1" applyBorder="1" applyAlignment="1" applyProtection="1">
      <alignment horizontal="center" textRotation="90" wrapText="1"/>
      <protection hidden="1"/>
    </xf>
    <xf numFmtId="0" fontId="25" fillId="2" borderId="65" xfId="0" applyFont="1" applyFill="1" applyBorder="1" applyAlignment="1" applyProtection="1">
      <alignment horizontal="center" textRotation="90" wrapText="1"/>
      <protection hidden="1"/>
    </xf>
    <xf numFmtId="0" fontId="0" fillId="2" borderId="14" xfId="0" applyFill="1" applyBorder="1" applyAlignment="1" applyProtection="1">
      <alignment horizontal="center" wrapText="1"/>
      <protection hidden="1"/>
    </xf>
    <xf numFmtId="0" fontId="0" fillId="2" borderId="65" xfId="0" applyFill="1" applyBorder="1" applyAlignment="1" applyProtection="1">
      <alignment horizontal="center" wrapText="1"/>
      <protection hidden="1"/>
    </xf>
    <xf numFmtId="0" fontId="5" fillId="2" borderId="42" xfId="0" applyFont="1" applyFill="1" applyBorder="1" applyAlignment="1" applyProtection="1">
      <alignment horizontal="center" wrapText="1"/>
      <protection hidden="1"/>
    </xf>
    <xf numFmtId="0" fontId="0" fillId="2" borderId="43" xfId="0" applyFill="1" applyBorder="1" applyProtection="1">
      <protection hidden="1"/>
    </xf>
    <xf numFmtId="0" fontId="0" fillId="2" borderId="44" xfId="0" applyFill="1" applyBorder="1" applyProtection="1">
      <protection hidden="1"/>
    </xf>
    <xf numFmtId="0" fontId="5" fillId="5" borderId="47" xfId="0" applyFont="1" applyFill="1" applyBorder="1" applyAlignment="1" applyProtection="1">
      <alignment horizontal="left"/>
      <protection hidden="1"/>
    </xf>
    <xf numFmtId="0" fontId="0" fillId="5" borderId="1" xfId="0" applyFill="1" applyBorder="1" applyAlignment="1" applyProtection="1">
      <alignment horizontal="left"/>
      <protection hidden="1"/>
    </xf>
    <xf numFmtId="0" fontId="0" fillId="5" borderId="45" xfId="0" applyFill="1" applyBorder="1" applyAlignment="1" applyProtection="1">
      <alignment horizontal="left"/>
      <protection hidden="1"/>
    </xf>
    <xf numFmtId="0" fontId="0" fillId="2" borderId="8" xfId="0" applyFill="1" applyBorder="1" applyAlignment="1" applyProtection="1">
      <alignment horizontal="left"/>
      <protection hidden="1"/>
    </xf>
    <xf numFmtId="0" fontId="0" fillId="2" borderId="9" xfId="0" applyFill="1" applyBorder="1" applyAlignment="1" applyProtection="1">
      <alignment horizontal="left"/>
      <protection hidden="1"/>
    </xf>
    <xf numFmtId="0" fontId="4" fillId="5" borderId="52" xfId="0" applyFont="1" applyFill="1" applyBorder="1" applyAlignment="1" applyProtection="1">
      <alignment horizontal="left"/>
      <protection hidden="1"/>
    </xf>
    <xf numFmtId="0" fontId="4" fillId="5" borderId="1" xfId="0" applyFont="1" applyFill="1" applyBorder="1" applyAlignment="1" applyProtection="1">
      <alignment horizontal="left"/>
      <protection hidden="1"/>
    </xf>
    <xf numFmtId="0" fontId="2" fillId="5" borderId="60" xfId="0" applyFont="1" applyFill="1" applyBorder="1" applyAlignment="1" applyProtection="1">
      <alignment horizontal="left"/>
      <protection hidden="1"/>
    </xf>
    <xf numFmtId="0" fontId="0" fillId="5" borderId="49" xfId="0" applyFill="1" applyBorder="1" applyAlignment="1" applyProtection="1">
      <protection hidden="1"/>
    </xf>
    <xf numFmtId="0" fontId="0" fillId="5" borderId="61" xfId="0" applyFill="1" applyBorder="1" applyAlignment="1" applyProtection="1">
      <protection hidden="1"/>
    </xf>
    <xf numFmtId="168" fontId="27" fillId="2" borderId="42" xfId="1" applyNumberFormat="1" applyFont="1" applyFill="1" applyBorder="1" applyAlignment="1" applyProtection="1">
      <alignment horizontal="center"/>
      <protection hidden="1"/>
    </xf>
    <xf numFmtId="0" fontId="28" fillId="2" borderId="43" xfId="0" applyFont="1" applyFill="1" applyBorder="1" applyAlignment="1" applyProtection="1">
      <protection hidden="1"/>
    </xf>
    <xf numFmtId="22" fontId="3" fillId="2" borderId="43" xfId="0" applyNumberFormat="1" applyFont="1" applyFill="1" applyBorder="1" applyAlignment="1" applyProtection="1">
      <alignment horizontal="right"/>
      <protection hidden="1"/>
    </xf>
    <xf numFmtId="0" fontId="0" fillId="2" borderId="43" xfId="0" applyFill="1" applyBorder="1" applyAlignment="1" applyProtection="1">
      <protection hidden="1"/>
    </xf>
    <xf numFmtId="0" fontId="0" fillId="2" borderId="51" xfId="0" applyFill="1" applyBorder="1" applyAlignment="1" applyProtection="1">
      <protection hidden="1"/>
    </xf>
    <xf numFmtId="0" fontId="4" fillId="5" borderId="49" xfId="0" applyFont="1" applyFill="1" applyBorder="1" applyAlignment="1" applyProtection="1">
      <alignment horizontal="left"/>
      <protection hidden="1"/>
    </xf>
    <xf numFmtId="0" fontId="5" fillId="5" borderId="50" xfId="0" applyFont="1" applyFill="1" applyBorder="1" applyAlignment="1" applyProtection="1">
      <alignment horizontal="left"/>
      <protection hidden="1"/>
    </xf>
    <xf numFmtId="0" fontId="0" fillId="0" borderId="0" xfId="0" applyAlignment="1" applyProtection="1">
      <alignment horizontal="center"/>
      <protection hidden="1"/>
    </xf>
    <xf numFmtId="0" fontId="25" fillId="0" borderId="0" xfId="0" applyFont="1" applyFill="1" applyBorder="1" applyAlignment="1" applyProtection="1">
      <alignment horizontal="center"/>
      <protection hidden="1"/>
    </xf>
    <xf numFmtId="0" fontId="0" fillId="0" borderId="0" xfId="0" applyFill="1" applyBorder="1" applyAlignment="1" applyProtection="1">
      <protection hidden="1"/>
    </xf>
    <xf numFmtId="0" fontId="5" fillId="2" borderId="45" xfId="0" applyFont="1" applyFill="1" applyBorder="1" applyAlignment="1" applyProtection="1">
      <alignment horizontal="center" wrapText="1"/>
      <protection hidden="1"/>
    </xf>
    <xf numFmtId="0" fontId="0" fillId="0" borderId="13" xfId="0" applyBorder="1" applyAlignment="1"/>
    <xf numFmtId="0" fontId="0" fillId="0" borderId="46" xfId="0" applyBorder="1" applyAlignment="1"/>
    <xf numFmtId="0" fontId="5" fillId="2" borderId="41" xfId="0" applyFont="1" applyFill="1" applyBorder="1" applyAlignment="1" applyProtection="1">
      <alignment horizontal="center" wrapText="1"/>
      <protection hidden="1"/>
    </xf>
    <xf numFmtId="0" fontId="0" fillId="0" borderId="73" xfId="0" applyBorder="1" applyAlignment="1"/>
    <xf numFmtId="0" fontId="0" fillId="0" borderId="48" xfId="0" applyBorder="1" applyAlignment="1"/>
    <xf numFmtId="0" fontId="5" fillId="2" borderId="66" xfId="0" applyFont="1" applyFill="1" applyBorder="1" applyAlignment="1" applyProtection="1">
      <alignment horizontal="center" wrapText="1"/>
      <protection hidden="1"/>
    </xf>
    <xf numFmtId="0" fontId="0" fillId="0" borderId="67" xfId="0" applyBorder="1" applyAlignment="1"/>
    <xf numFmtId="0" fontId="0" fillId="0" borderId="68" xfId="0" applyBorder="1" applyAlignment="1"/>
    <xf numFmtId="0" fontId="5" fillId="5" borderId="66" xfId="0" applyFont="1" applyFill="1" applyBorder="1" applyAlignment="1" applyProtection="1">
      <alignment horizontal="left"/>
      <protection hidden="1"/>
    </xf>
    <xf numFmtId="0" fontId="0" fillId="5" borderId="67" xfId="0" applyFill="1" applyBorder="1" applyAlignment="1" applyProtection="1">
      <alignment horizontal="left"/>
      <protection hidden="1"/>
    </xf>
    <xf numFmtId="0" fontId="0" fillId="2" borderId="67" xfId="0" applyFill="1" applyBorder="1" applyAlignment="1" applyProtection="1">
      <alignment horizontal="left"/>
      <protection hidden="1"/>
    </xf>
    <xf numFmtId="0" fontId="0" fillId="2" borderId="68" xfId="0" applyFill="1" applyBorder="1" applyAlignment="1" applyProtection="1">
      <alignment horizontal="left"/>
      <protection hidden="1"/>
    </xf>
    <xf numFmtId="0" fontId="4" fillId="5" borderId="66" xfId="0" applyFont="1" applyFill="1" applyBorder="1" applyAlignment="1" applyProtection="1">
      <alignment horizontal="left"/>
      <protection hidden="1"/>
    </xf>
    <xf numFmtId="0" fontId="4" fillId="5" borderId="68" xfId="0" applyFont="1" applyFill="1" applyBorder="1" applyAlignment="1" applyProtection="1">
      <alignment horizontal="left"/>
      <protection hidden="1"/>
    </xf>
    <xf numFmtId="0" fontId="2" fillId="5" borderId="66" xfId="0" applyFont="1" applyFill="1" applyBorder="1" applyAlignment="1" applyProtection="1">
      <alignment horizontal="left"/>
      <protection hidden="1"/>
    </xf>
    <xf numFmtId="0" fontId="0" fillId="5" borderId="67" xfId="0" applyFill="1" applyBorder="1" applyAlignment="1" applyProtection="1">
      <protection hidden="1"/>
    </xf>
    <xf numFmtId="168" fontId="27" fillId="2" borderId="67" xfId="1" applyNumberFormat="1" applyFont="1" applyFill="1" applyBorder="1" applyAlignment="1" applyProtection="1">
      <alignment horizontal="center"/>
      <protection hidden="1"/>
    </xf>
    <xf numFmtId="0" fontId="28" fillId="2" borderId="67" xfId="0" applyFont="1" applyFill="1" applyBorder="1" applyAlignment="1" applyProtection="1">
      <protection hidden="1"/>
    </xf>
    <xf numFmtId="22" fontId="3" fillId="2" borderId="67" xfId="0" applyNumberFormat="1" applyFont="1" applyFill="1" applyBorder="1" applyAlignment="1" applyProtection="1">
      <alignment horizontal="right"/>
      <protection hidden="1"/>
    </xf>
    <xf numFmtId="0" fontId="0" fillId="2" borderId="67" xfId="0" applyFill="1" applyBorder="1" applyAlignment="1" applyProtection="1">
      <protection hidden="1"/>
    </xf>
    <xf numFmtId="0" fontId="0" fillId="2" borderId="68" xfId="0" applyFill="1" applyBorder="1" applyAlignment="1" applyProtection="1">
      <protection hidden="1"/>
    </xf>
    <xf numFmtId="0" fontId="7" fillId="2" borderId="67" xfId="0" applyFont="1" applyFill="1" applyBorder="1" applyAlignment="1" applyProtection="1">
      <alignment horizontal="left" wrapText="1"/>
      <protection hidden="1"/>
    </xf>
    <xf numFmtId="0" fontId="5" fillId="5" borderId="52" xfId="0" applyFont="1" applyFill="1" applyBorder="1" applyAlignment="1" applyProtection="1">
      <alignment horizontal="left"/>
      <protection hidden="1"/>
    </xf>
    <xf numFmtId="0" fontId="2" fillId="5" borderId="51" xfId="0" applyFont="1" applyFill="1" applyBorder="1" applyAlignment="1" applyProtection="1">
      <alignment horizontal="left"/>
      <protection hidden="1"/>
    </xf>
  </cellXfs>
  <cellStyles count="3">
    <cellStyle name="Hiperlink" xfId="2" builtinId="8"/>
    <cellStyle name="Normal" xfId="0" builtinId="0"/>
    <cellStyle name="Porcentagem" xfId="1" builtinId="5"/>
  </cellStyles>
  <dxfs count="10">
    <dxf>
      <font>
        <color rgb="FFFF0000"/>
      </font>
    </dxf>
    <dxf>
      <font>
        <color rgb="FFFF0000"/>
      </font>
    </dxf>
    <dxf>
      <font>
        <color rgb="FFFF0000"/>
      </font>
    </dxf>
    <dxf>
      <font>
        <color rgb="FFFF000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DDDDDD"/>
      <rgbColor rgb="00F8F8F8"/>
      <rgbColor rgb="0000FFFF"/>
      <rgbColor rgb="00FFA3A3"/>
      <rgbColor rgb="00008000"/>
      <rgbColor rgb="00E9E9FF"/>
      <rgbColor rgb="00F0F6DE"/>
      <rgbColor rgb="00800000"/>
      <rgbColor rgb="00EFF7FF"/>
      <rgbColor rgb="00E2E2E2"/>
      <rgbColor rgb="00A1A1A1"/>
      <rgbColor rgb="00DCDCDC"/>
      <rgbColor rgb="00969696"/>
      <rgbColor rgb="00FFFFCC"/>
      <rgbColor rgb="00CCFFFF"/>
      <rgbColor rgb="00660066"/>
      <rgbColor rgb="00FF8080"/>
      <rgbColor rgb="000066CC"/>
      <rgbColor rgb="00CCCCFF"/>
      <rgbColor rgb="00E1E1FF"/>
      <rgbColor rgb="00E1E9FF"/>
      <rgbColor rgb="00E5F1FF"/>
      <rgbColor rgb="0000FFFF"/>
      <rgbColor rgb="00800080"/>
      <rgbColor rgb="00FFBBBB"/>
      <rgbColor rgb="00990000"/>
      <rgbColor rgb="000000FF"/>
      <rgbColor rgb="0000CCFF"/>
      <rgbColor rgb="00CCFFFF"/>
      <rgbColor rgb="00E5FFF2"/>
      <rgbColor rgb="00FFFF99"/>
      <rgbColor rgb="00F3FAFF"/>
      <rgbColor rgb="00F8F8F8"/>
      <rgbColor rgb="00F4F4F4"/>
      <rgbColor rgb="00FFF7F7"/>
      <rgbColor rgb="003366FF"/>
      <rgbColor rgb="0033CCCC"/>
      <rgbColor rgb="0099CC00"/>
      <rgbColor rgb="00E2E2E2"/>
      <rgbColor rgb="00FFE7E7"/>
      <rgbColor rgb="00FFE1E1"/>
      <rgbColor rgb="00B2A9E7"/>
      <rgbColor rgb="00B8B8B8"/>
      <rgbColor rgb="00003366"/>
      <rgbColor rgb="00339966"/>
      <rgbColor rgb="00003300"/>
      <rgbColor rgb="00B2B2B2"/>
      <rgbColor rgb="00FEB7B0"/>
      <rgbColor rgb="00DF9DBE"/>
      <rgbColor rgb="00333399"/>
      <rgbColor rgb="00333333"/>
    </indexedColors>
    <mruColors>
      <color rgb="FFECE9DC"/>
      <color rgb="FFEAE7DA"/>
      <color rgb="FFD5D5D5"/>
      <color rgb="FFEAEAEA"/>
      <color rgb="FFD3CDB1"/>
      <color rgb="FFE4E0CE"/>
      <color rgb="FFF1EFE7"/>
      <color rgb="FFCFCFCF"/>
      <color rgb="FFC9C9C9"/>
      <color rgb="FFD9D9D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usernames" Target="revisions/userNames.xml"/><Relationship Id="rId3" Type="http://schemas.openxmlformats.org/officeDocument/2006/relationships/theme" Target="theme/theme1.xml"/><Relationship Id="rId7"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Tahoma"/>
                <a:ea typeface="Tahoma"/>
                <a:cs typeface="Tahoma"/>
              </a:defRPr>
            </a:pPr>
            <a:r>
              <a:rPr lang="pt-BR"/>
              <a:t>Gráfico - carga admissível da estaca</a:t>
            </a:r>
          </a:p>
        </c:rich>
      </c:tx>
      <c:layout>
        <c:manualLayout>
          <c:xMode val="edge"/>
          <c:yMode val="edge"/>
          <c:x val="0.29687575499408719"/>
          <c:y val="3.2805429864253395E-2"/>
        </c:manualLayout>
      </c:layout>
      <c:overlay val="0"/>
      <c:spPr>
        <a:noFill/>
        <a:ln w="25400">
          <a:noFill/>
        </a:ln>
      </c:spPr>
    </c:title>
    <c:autoTitleDeleted val="0"/>
    <c:plotArea>
      <c:layout>
        <c:manualLayout>
          <c:layoutTarget val="inner"/>
          <c:xMode val="edge"/>
          <c:yMode val="edge"/>
          <c:x val="0.12424862147164129"/>
          <c:y val="1.5837104072398189E-2"/>
          <c:w val="0.86533726333554051"/>
          <c:h val="0.73224442988958627"/>
        </c:manualLayout>
      </c:layout>
      <c:lineChart>
        <c:grouping val="standard"/>
        <c:varyColors val="0"/>
        <c:ser>
          <c:idx val="0"/>
          <c:order val="0"/>
          <c:tx>
            <c:v>Carga admissível</c:v>
          </c:tx>
          <c:spPr>
            <a:ln w="25400">
              <a:solidFill>
                <a:srgbClr val="008000"/>
              </a:solidFill>
              <a:prstDash val="solid"/>
            </a:ln>
          </c:spPr>
          <c:marker>
            <c:symbol val="none"/>
          </c:marker>
          <c:dLbls>
            <c:spPr>
              <a:noFill/>
              <a:ln w="25400">
                <a:noFill/>
              </a:ln>
            </c:spPr>
            <c:txPr>
              <a:bodyPr/>
              <a:lstStyle/>
              <a:p>
                <a:pPr>
                  <a:defRPr sz="800" b="0" i="0" u="none" strike="noStrike" baseline="0">
                    <a:solidFill>
                      <a:srgbClr val="000000"/>
                    </a:solidFill>
                    <a:latin typeface="Tahoma"/>
                    <a:ea typeface="Tahoma"/>
                    <a:cs typeface="Tahoma"/>
                  </a:defRPr>
                </a:pPr>
                <a:endParaRPr lang="pt-BR"/>
              </a:p>
            </c:txPr>
            <c:dLblPos val="t"/>
            <c:showLegendKey val="0"/>
            <c:showVal val="1"/>
            <c:showCatName val="0"/>
            <c:showSerName val="0"/>
            <c:showPercent val="0"/>
            <c:showBubbleSize val="0"/>
            <c:showLeaderLines val="0"/>
          </c:dLbls>
          <c:val>
            <c:numRef>
              <c:f>'Carga adm p estacas'!$AH$96:$AH$101</c:f>
              <c:numCache>
                <c:formatCode>0.0</c:formatCode>
                <c:ptCount val="6"/>
                <c:pt idx="0">
                  <c:v>78.574150238623901</c:v>
                </c:pt>
                <c:pt idx="1">
                  <c:v>41.488396182082404</c:v>
                </c:pt>
                <c:pt idx="2">
                  <c:v>81.253009995117822</c:v>
                </c:pt>
                <c:pt idx="3">
                  <c:v>90.757666519096375</c:v>
                </c:pt>
                <c:pt idx="4">
                  <c:v>90.959710196630368</c:v>
                </c:pt>
                <c:pt idx="5">
                  <c:v>76.606586626310175</c:v>
                </c:pt>
              </c:numCache>
            </c:numRef>
          </c:val>
          <c:smooth val="0"/>
        </c:ser>
        <c:ser>
          <c:idx val="1"/>
          <c:order val="1"/>
          <c:tx>
            <c:v>Carga total</c:v>
          </c:tx>
          <c:spPr>
            <a:ln w="25400">
              <a:solidFill>
                <a:srgbClr val="800000"/>
              </a:solidFill>
              <a:prstDash val="solid"/>
            </a:ln>
          </c:spPr>
          <c:marker>
            <c:symbol val="none"/>
          </c:marker>
          <c:dLbls>
            <c:spPr>
              <a:noFill/>
              <a:ln w="25400">
                <a:noFill/>
              </a:ln>
            </c:spPr>
            <c:txPr>
              <a:bodyPr/>
              <a:lstStyle/>
              <a:p>
                <a:pPr>
                  <a:defRPr sz="800" b="0" i="0" u="none" strike="noStrike" baseline="0">
                    <a:solidFill>
                      <a:srgbClr val="000000"/>
                    </a:solidFill>
                    <a:latin typeface="Tahoma"/>
                    <a:ea typeface="Tahoma"/>
                    <a:cs typeface="Tahoma"/>
                  </a:defRPr>
                </a:pPr>
                <a:endParaRPr lang="pt-BR"/>
              </a:p>
            </c:txPr>
            <c:dLblPos val="t"/>
            <c:showLegendKey val="0"/>
            <c:showVal val="1"/>
            <c:showCatName val="0"/>
            <c:showSerName val="0"/>
            <c:showPercent val="0"/>
            <c:showBubbleSize val="0"/>
            <c:showLeaderLines val="0"/>
          </c:dLbls>
          <c:val>
            <c:numRef>
              <c:f>'Carga adm p estacas'!$AI$96:$AI$101</c:f>
              <c:numCache>
                <c:formatCode>0.0</c:formatCode>
                <c:ptCount val="6"/>
                <c:pt idx="0">
                  <c:v>157.1483004772478</c:v>
                </c:pt>
                <c:pt idx="1">
                  <c:v>82.976792364164808</c:v>
                </c:pt>
                <c:pt idx="2">
                  <c:v>162.50601999023564</c:v>
                </c:pt>
                <c:pt idx="3">
                  <c:v>181.51533303819275</c:v>
                </c:pt>
                <c:pt idx="4">
                  <c:v>181.91942039326074</c:v>
                </c:pt>
                <c:pt idx="5">
                  <c:v>153.21317325262035</c:v>
                </c:pt>
              </c:numCache>
            </c:numRef>
          </c:val>
          <c:smooth val="0"/>
        </c:ser>
        <c:ser>
          <c:idx val="2"/>
          <c:order val="2"/>
          <c:tx>
            <c:v>Capacidade de ponta</c:v>
          </c:tx>
          <c:spPr>
            <a:ln w="25400">
              <a:solidFill>
                <a:srgbClr val="DF9DBE"/>
              </a:solidFill>
              <a:prstDash val="solid"/>
            </a:ln>
          </c:spPr>
          <c:marker>
            <c:symbol val="none"/>
          </c:marker>
          <c:dLbls>
            <c:dLbl>
              <c:idx val="0"/>
              <c:layout>
                <c:manualLayout>
                  <c:x val="-4.2968903687899407E-2"/>
                  <c:y val="-2.1196422845334295E-2"/>
                </c:manualLayout>
              </c:layout>
              <c:dLblPos val="r"/>
              <c:showLegendKey val="0"/>
              <c:showVal val="1"/>
              <c:showCatName val="0"/>
              <c:showSerName val="0"/>
              <c:showPercent val="0"/>
              <c:showBubbleSize val="0"/>
            </c:dLbl>
            <c:spPr>
              <a:noFill/>
              <a:ln w="25400">
                <a:noFill/>
              </a:ln>
            </c:spPr>
            <c:txPr>
              <a:bodyPr/>
              <a:lstStyle/>
              <a:p>
                <a:pPr>
                  <a:defRPr sz="800" b="0" i="0" u="none" strike="noStrike" baseline="0">
                    <a:solidFill>
                      <a:srgbClr val="000000"/>
                    </a:solidFill>
                    <a:latin typeface="Tahoma"/>
                    <a:ea typeface="Tahoma"/>
                    <a:cs typeface="Tahoma"/>
                  </a:defRPr>
                </a:pPr>
                <a:endParaRPr lang="pt-BR"/>
              </a:p>
            </c:txPr>
            <c:dLblPos val="t"/>
            <c:showLegendKey val="0"/>
            <c:showVal val="1"/>
            <c:showCatName val="0"/>
            <c:showSerName val="0"/>
            <c:showPercent val="0"/>
            <c:showBubbleSize val="0"/>
            <c:showLeaderLines val="0"/>
          </c:dLbls>
          <c:val>
            <c:numRef>
              <c:f>'Carga adm p estacas'!$AJ$96:$AJ$101</c:f>
              <c:numCache>
                <c:formatCode>0.0</c:formatCode>
                <c:ptCount val="6"/>
                <c:pt idx="0">
                  <c:v>68.139126619414995</c:v>
                </c:pt>
                <c:pt idx="1">
                  <c:v>45.160394395353272</c:v>
                </c:pt>
                <c:pt idx="2">
                  <c:v>72.256631032565238</c:v>
                </c:pt>
                <c:pt idx="3">
                  <c:v>70.931271631832047</c:v>
                </c:pt>
                <c:pt idx="4">
                  <c:v>80.012437896115046</c:v>
                </c:pt>
                <c:pt idx="5">
                  <c:v>67.299972315056124</c:v>
                </c:pt>
              </c:numCache>
            </c:numRef>
          </c:val>
          <c:smooth val="0"/>
        </c:ser>
        <c:ser>
          <c:idx val="3"/>
          <c:order val="3"/>
          <c:tx>
            <c:v>Capacidade lateral</c:v>
          </c:tx>
          <c:spPr>
            <a:ln w="25400">
              <a:solidFill>
                <a:srgbClr val="333399"/>
              </a:solidFill>
              <a:prstDash val="solid"/>
            </a:ln>
          </c:spPr>
          <c:marker>
            <c:symbol val="none"/>
          </c:marker>
          <c:dLbls>
            <c:spPr>
              <a:noFill/>
              <a:ln w="25400">
                <a:noFill/>
              </a:ln>
            </c:spPr>
            <c:txPr>
              <a:bodyPr/>
              <a:lstStyle/>
              <a:p>
                <a:pPr>
                  <a:defRPr sz="800" b="0" i="0" u="none" strike="noStrike" baseline="0">
                    <a:solidFill>
                      <a:srgbClr val="000000"/>
                    </a:solidFill>
                    <a:latin typeface="Tahoma"/>
                    <a:ea typeface="Tahoma"/>
                    <a:cs typeface="Tahoma"/>
                  </a:defRPr>
                </a:pPr>
                <a:endParaRPr lang="pt-BR"/>
              </a:p>
            </c:txPr>
            <c:dLblPos val="t"/>
            <c:showLegendKey val="0"/>
            <c:showVal val="1"/>
            <c:showCatName val="0"/>
            <c:showSerName val="0"/>
            <c:showPercent val="0"/>
            <c:showBubbleSize val="0"/>
            <c:showLeaderLines val="0"/>
          </c:dLbls>
          <c:val>
            <c:numRef>
              <c:f>'Carga adm p estacas'!$AK$96:$AK$101</c:f>
              <c:numCache>
                <c:formatCode>0.0</c:formatCode>
                <c:ptCount val="6"/>
                <c:pt idx="0">
                  <c:v>89.009173857832806</c:v>
                </c:pt>
                <c:pt idx="1">
                  <c:v>37.816397968811536</c:v>
                </c:pt>
                <c:pt idx="2">
                  <c:v>90.249388957670419</c:v>
                </c:pt>
                <c:pt idx="3">
                  <c:v>110.58406140636072</c:v>
                </c:pt>
                <c:pt idx="4">
                  <c:v>101.90698249714571</c:v>
                </c:pt>
                <c:pt idx="5">
                  <c:v>85.913200937564241</c:v>
                </c:pt>
              </c:numCache>
            </c:numRef>
          </c:val>
          <c:smooth val="0"/>
        </c:ser>
        <c:dLbls>
          <c:showLegendKey val="0"/>
          <c:showVal val="1"/>
          <c:showCatName val="0"/>
          <c:showSerName val="0"/>
          <c:showPercent val="0"/>
          <c:showBubbleSize val="0"/>
        </c:dLbls>
        <c:marker val="1"/>
        <c:smooth val="0"/>
        <c:axId val="192650752"/>
        <c:axId val="188066048"/>
      </c:lineChart>
      <c:catAx>
        <c:axId val="192650752"/>
        <c:scaling>
          <c:orientation val="minMax"/>
        </c:scaling>
        <c:delete val="0"/>
        <c:axPos val="b"/>
        <c:majorGridlines>
          <c:spPr>
            <a:ln w="3175">
              <a:solidFill>
                <a:srgbClr val="A1A1A1"/>
              </a:solidFill>
              <a:prstDash val="solid"/>
            </a:ln>
          </c:spPr>
        </c:majorGridlines>
        <c:numFmt formatCode="General" sourceLinked="0"/>
        <c:majorTickMark val="out"/>
        <c:minorTickMark val="none"/>
        <c:tickLblPos val="nextTo"/>
        <c:spPr>
          <a:ln w="3175">
            <a:solidFill>
              <a:srgbClr val="000000"/>
            </a:solidFill>
            <a:prstDash val="solid"/>
          </a:ln>
        </c:spPr>
        <c:txPr>
          <a:bodyPr rot="0" vert="horz"/>
          <a:lstStyle/>
          <a:p>
            <a:pPr>
              <a:defRPr sz="800" b="1" i="0" u="none" strike="noStrike" baseline="0">
                <a:solidFill>
                  <a:srgbClr val="000000"/>
                </a:solidFill>
                <a:latin typeface="Tahoma"/>
                <a:ea typeface="Tahoma"/>
                <a:cs typeface="Tahoma"/>
              </a:defRPr>
            </a:pPr>
            <a:endParaRPr lang="pt-BR"/>
          </a:p>
        </c:txPr>
        <c:crossAx val="188066048"/>
        <c:crosses val="autoZero"/>
        <c:auto val="1"/>
        <c:lblAlgn val="ctr"/>
        <c:lblOffset val="100"/>
        <c:tickLblSkip val="1"/>
        <c:tickMarkSkip val="1"/>
        <c:noMultiLvlLbl val="0"/>
      </c:catAx>
      <c:valAx>
        <c:axId val="188066048"/>
        <c:scaling>
          <c:orientation val="minMax"/>
        </c:scaling>
        <c:delete val="0"/>
        <c:axPos val="l"/>
        <c:majorGridlines>
          <c:spPr>
            <a:ln w="3175">
              <a:solidFill>
                <a:srgbClr val="FFFFFF"/>
              </a:solidFill>
              <a:prstDash val="solid"/>
            </a:ln>
          </c:spPr>
        </c:majorGridlines>
        <c:title>
          <c:tx>
            <c:rich>
              <a:bodyPr/>
              <a:lstStyle/>
              <a:p>
                <a:pPr>
                  <a:defRPr sz="800" b="1" i="0" u="none" strike="noStrike" baseline="0">
                    <a:solidFill>
                      <a:srgbClr val="000000"/>
                    </a:solidFill>
                    <a:latin typeface="Tahoma"/>
                    <a:ea typeface="Tahoma"/>
                    <a:cs typeface="Tahoma"/>
                  </a:defRPr>
                </a:pPr>
                <a:r>
                  <a:rPr lang="pt-BR"/>
                  <a:t>(ton)</a:t>
                </a:r>
              </a:p>
            </c:rich>
          </c:tx>
          <c:layout>
            <c:manualLayout>
              <c:xMode val="edge"/>
              <c:yMode val="edge"/>
              <c:x val="1.4878730523342692E-2"/>
              <c:y val="0.3791409806029135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ahoma"/>
                <a:ea typeface="Tahoma"/>
                <a:cs typeface="Tahoma"/>
              </a:defRPr>
            </a:pPr>
            <a:endParaRPr lang="pt-BR"/>
          </a:p>
        </c:txPr>
        <c:crossAx val="192650752"/>
        <c:crosses val="autoZero"/>
        <c:crossBetween val="between"/>
      </c:valAx>
      <c:spPr>
        <a:solidFill>
          <a:schemeClr val="bg1">
            <a:lumMod val="85000"/>
          </a:schemeClr>
        </a:solidFill>
        <a:ln w="12700">
          <a:solidFill>
            <a:srgbClr val="A1A1A1"/>
          </a:solidFill>
          <a:prstDash val="solid"/>
        </a:ln>
      </c:spPr>
    </c:plotArea>
    <c:legend>
      <c:legendPos val="b"/>
      <c:layout>
        <c:manualLayout>
          <c:xMode val="edge"/>
          <c:yMode val="edge"/>
          <c:x val="4.8790525034014612E-2"/>
          <c:y val="0.79591657514646486"/>
          <c:w val="0.56656213678111045"/>
          <c:h val="0.2040834248535352"/>
        </c:manualLayout>
      </c:layout>
      <c:overlay val="0"/>
      <c:spPr>
        <a:noFill/>
        <a:ln w="25400">
          <a:noFill/>
        </a:ln>
      </c:spPr>
      <c:txPr>
        <a:bodyPr/>
        <a:lstStyle/>
        <a:p>
          <a:pPr>
            <a:defRPr sz="735" b="0" i="0" u="none" strike="noStrike" baseline="0">
              <a:solidFill>
                <a:srgbClr val="000000"/>
              </a:solidFill>
              <a:latin typeface="Tahoma"/>
              <a:ea typeface="Tahoma"/>
              <a:cs typeface="Tahoma"/>
            </a:defRPr>
          </a:pPr>
          <a:endParaRPr lang="pt-BR"/>
        </a:p>
      </c:txPr>
    </c:legend>
    <c:plotVisOnly val="1"/>
    <c:dispBlanksAs val="gap"/>
    <c:showDLblsOverMax val="0"/>
  </c:chart>
  <c:spPr>
    <a:solidFill>
      <a:srgbClr val="ECE9DC"/>
    </a:solidFill>
    <a:ln w="9525">
      <a:solidFill>
        <a:srgbClr val="A1A1A1"/>
      </a:solidFill>
    </a:ln>
  </c:spPr>
  <c:txPr>
    <a:bodyPr/>
    <a:lstStyle/>
    <a:p>
      <a:pPr>
        <a:defRPr sz="800" b="0" i="0" u="none" strike="noStrike" baseline="0">
          <a:solidFill>
            <a:srgbClr val="000000"/>
          </a:solidFill>
          <a:latin typeface="Arial"/>
          <a:ea typeface="Arial"/>
          <a:cs typeface="Arial"/>
        </a:defRPr>
      </a:pPr>
      <a:endParaRPr lang="pt-BR"/>
    </a:p>
  </c:txPr>
  <c:printSettings>
    <c:headerFooter alignWithMargins="0"/>
    <c:pageMargins b="0.984251969" l="0.78740157499999996" r="0.78740157499999996" t="0.984251969" header="0.5" footer="0.5"/>
    <c:pageSetup orientation="landscape" horizontalDpi="300" verticalDpi="30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702127659574468"/>
          <c:y val="1.3057678319716531E-2"/>
          <c:w val="0.80319148936170215"/>
          <c:h val="0.9619156362191178"/>
        </c:manualLayout>
      </c:layout>
      <c:scatterChart>
        <c:scatterStyle val="lineMarker"/>
        <c:varyColors val="0"/>
        <c:ser>
          <c:idx val="0"/>
          <c:order val="0"/>
          <c:spPr>
            <a:ln w="25400">
              <a:solidFill>
                <a:schemeClr val="tx1">
                  <a:lumMod val="95000"/>
                  <a:lumOff val="5000"/>
                </a:schemeClr>
              </a:solidFill>
              <a:prstDash val="solid"/>
            </a:ln>
          </c:spPr>
          <c:marker>
            <c:symbol val="none"/>
          </c:marker>
          <c:dLbls>
            <c:spPr>
              <a:noFill/>
              <a:ln w="25400">
                <a:noFill/>
              </a:ln>
            </c:spPr>
            <c:txPr>
              <a:bodyPr/>
              <a:lstStyle/>
              <a:p>
                <a:pPr>
                  <a:defRPr sz="600" b="0" i="0" u="none" strike="noStrike" baseline="0">
                    <a:solidFill>
                      <a:srgbClr val="000000"/>
                    </a:solidFill>
                    <a:latin typeface="Arial"/>
                    <a:ea typeface="Arial"/>
                    <a:cs typeface="Arial"/>
                  </a:defRPr>
                </a:pPr>
                <a:endParaRPr lang="pt-BR"/>
              </a:p>
            </c:txPr>
            <c:showLegendKey val="0"/>
            <c:showVal val="0"/>
            <c:showCatName val="1"/>
            <c:showSerName val="0"/>
            <c:showPercent val="0"/>
            <c:showBubbleSize val="0"/>
            <c:showLeaderLines val="0"/>
          </c:dLbls>
          <c:xVal>
            <c:numRef>
              <c:f>'Carga adm p estacas'!$C$15:$C$63</c:f>
              <c:numCache>
                <c:formatCode>General</c:formatCode>
                <c:ptCount val="49"/>
                <c:pt idx="0">
                  <c:v>3</c:v>
                </c:pt>
                <c:pt idx="1">
                  <c:v>5</c:v>
                </c:pt>
                <c:pt idx="2">
                  <c:v>6</c:v>
                </c:pt>
                <c:pt idx="3">
                  <c:v>9</c:v>
                </c:pt>
                <c:pt idx="4">
                  <c:v>8</c:v>
                </c:pt>
                <c:pt idx="5">
                  <c:v>7</c:v>
                </c:pt>
                <c:pt idx="6">
                  <c:v>12</c:v>
                </c:pt>
                <c:pt idx="7">
                  <c:v>25</c:v>
                </c:pt>
                <c:pt idx="8">
                  <c:v>35</c:v>
                </c:pt>
                <c:pt idx="9">
                  <c:v>35</c:v>
                </c:pt>
                <c:pt idx="10">
                  <c:v>30</c:v>
                </c:pt>
                <c:pt idx="11">
                  <c:v>30</c:v>
                </c:pt>
                <c:pt idx="12">
                  <c:v>32</c:v>
                </c:pt>
                <c:pt idx="13">
                  <c:v>30</c:v>
                </c:pt>
                <c:pt idx="14">
                  <c:v>26</c:v>
                </c:pt>
                <c:pt idx="15">
                  <c:v>28</c:v>
                </c:pt>
                <c:pt idx="16">
                  <c:v>28</c:v>
                </c:pt>
                <c:pt idx="17">
                  <c:v>32</c:v>
                </c:pt>
                <c:pt idx="18">
                  <c:v>45</c:v>
                </c:pt>
                <c:pt idx="19">
                  <c:v>45</c:v>
                </c:pt>
                <c:pt idx="20">
                  <c:v>48</c:v>
                </c:pt>
                <c:pt idx="21">
                  <c:v>53</c:v>
                </c:pt>
                <c:pt idx="22">
                  <c:v>55</c:v>
                </c:pt>
                <c:pt idx="23">
                  <c:v>60</c:v>
                </c:pt>
              </c:numCache>
            </c:numRef>
          </c:xVal>
          <c:yVal>
            <c:numRef>
              <c:f>'Carga adm p estacas'!$B$15:$B$63</c:f>
              <c:numCache>
                <c:formatCode>General</c:formatCode>
                <c:ptCount val="4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numCache>
            </c:numRef>
          </c:yVal>
          <c:smooth val="0"/>
        </c:ser>
        <c:dLbls>
          <c:showLegendKey val="0"/>
          <c:showVal val="1"/>
          <c:showCatName val="0"/>
          <c:showSerName val="0"/>
          <c:showPercent val="0"/>
          <c:showBubbleSize val="0"/>
        </c:dLbls>
        <c:axId val="188067776"/>
        <c:axId val="188068352"/>
      </c:scatterChart>
      <c:valAx>
        <c:axId val="188067776"/>
        <c:scaling>
          <c:orientation val="minMax"/>
        </c:scaling>
        <c:delete val="0"/>
        <c:axPos val="t"/>
        <c:majorGridlines>
          <c:spPr>
            <a:ln w="3175">
              <a:solidFill>
                <a:schemeClr val="accent1">
                  <a:lumMod val="75000"/>
                </a:schemeClr>
              </a:solidFill>
              <a:prstDash val="solid"/>
            </a:ln>
          </c:spPr>
        </c:majorGridlines>
        <c:numFmt formatCode="General" sourceLinked="1"/>
        <c:majorTickMark val="out"/>
        <c:minorTickMark val="none"/>
        <c:tickLblPos val="high"/>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pt-BR"/>
          </a:p>
        </c:txPr>
        <c:crossAx val="188068352"/>
        <c:crosses val="autoZero"/>
        <c:crossBetween val="midCat"/>
      </c:valAx>
      <c:valAx>
        <c:axId val="188068352"/>
        <c:scaling>
          <c:orientation val="maxMin"/>
          <c:max val="50"/>
          <c:min val="0"/>
        </c:scaling>
        <c:delete val="0"/>
        <c:axPos val="l"/>
        <c:majorGridlines>
          <c:spPr>
            <a:ln w="3175">
              <a:solidFill>
                <a:schemeClr val="tx2">
                  <a:lumMod val="60000"/>
                  <a:lumOff val="40000"/>
                </a:schemeClr>
              </a:solidFill>
              <a:prstDash val="solid"/>
            </a:ln>
          </c:spPr>
        </c:majorGridlines>
        <c:numFmt formatCode="General" sourceLinked="1"/>
        <c:majorTickMark val="out"/>
        <c:minorTickMark val="none"/>
        <c:tickLblPos val="nextTo"/>
        <c:spPr>
          <a:ln w="25400">
            <a:solidFill>
              <a:srgbClr val="000000"/>
            </a:solidFill>
            <a:prstDash val="solid"/>
          </a:ln>
        </c:spPr>
        <c:txPr>
          <a:bodyPr rot="0" vert="horz"/>
          <a:lstStyle/>
          <a:p>
            <a:pPr>
              <a:defRPr sz="575" b="0" i="0" u="none" strike="noStrike" baseline="0">
                <a:solidFill>
                  <a:srgbClr val="000000"/>
                </a:solidFill>
                <a:latin typeface="Arial"/>
                <a:ea typeface="Arial"/>
                <a:cs typeface="Arial"/>
              </a:defRPr>
            </a:pPr>
            <a:endParaRPr lang="pt-BR"/>
          </a:p>
        </c:txPr>
        <c:crossAx val="188067776"/>
        <c:crosses val="autoZero"/>
        <c:crossBetween val="midCat"/>
        <c:majorUnit val="1"/>
      </c:valAx>
      <c:spPr>
        <a:solidFill>
          <a:schemeClr val="bg1">
            <a:lumMod val="85000"/>
          </a:schemeClr>
        </a:solidFill>
        <a:ln w="12700">
          <a:solidFill>
            <a:srgbClr val="A1A1A1"/>
          </a:solidFill>
          <a:prstDash val="solid"/>
        </a:ln>
      </c:spPr>
    </c:plotArea>
    <c:plotVisOnly val="1"/>
    <c:dispBlanksAs val="gap"/>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BR"/>
    </a:p>
  </c:txPr>
  <c:printSettings>
    <c:headerFooter alignWithMargins="0"/>
    <c:pageMargins b="0.984251969" l="0.78740157499999996" r="0.78740157499999996" t="0.984251969" header="0.49212598499999999" footer="0.49212598499999999"/>
    <c:pageSetup paperSize="9" orientation="landscape" horizontalDpi="300" verticalDpi="300"/>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334689692215039E-2"/>
          <c:y val="6.7039142719504362E-3"/>
          <c:w val="0.5666758899070623"/>
          <c:h val="0.98547539797671413"/>
        </c:manualLayout>
      </c:layout>
      <c:barChart>
        <c:barDir val="col"/>
        <c:grouping val="clustered"/>
        <c:varyColors val="0"/>
        <c:ser>
          <c:idx val="1"/>
          <c:order val="0"/>
          <c:tx>
            <c:strRef>
              <c:f>'Carga adm p estacas'!$N$17:$R$17</c:f>
              <c:strCache>
                <c:ptCount val="1"/>
                <c:pt idx="0">
                  <c:v>12,0</c:v>
                </c:pt>
              </c:strCache>
            </c:strRef>
          </c:tx>
          <c:spPr>
            <a:gradFill rotWithShape="0">
              <a:gsLst>
                <a:gs pos="0">
                  <a:schemeClr val="accent1">
                    <a:alpha val="43000"/>
                    <a:lumMod val="75000"/>
                  </a:schemeClr>
                </a:gs>
                <a:gs pos="50000">
                  <a:schemeClr val="bg1">
                    <a:lumMod val="0"/>
                    <a:lumOff val="100000"/>
                  </a:schemeClr>
                </a:gs>
                <a:gs pos="100000">
                  <a:schemeClr val="accent1">
                    <a:alpha val="33000"/>
                    <a:lumMod val="60000"/>
                  </a:schemeClr>
                </a:gs>
              </a:gsLst>
              <a:lin ang="0" scaled="1"/>
            </a:gradFill>
            <a:ln w="12700">
              <a:solidFill>
                <a:srgbClr val="000000"/>
              </a:solidFill>
              <a:prstDash val="solid"/>
            </a:ln>
          </c:spPr>
          <c:invertIfNegative val="0"/>
          <c:dPt>
            <c:idx val="0"/>
            <c:invertIfNegative val="0"/>
            <c:bubble3D val="0"/>
          </c:dPt>
          <c:dLbls>
            <c:dLbl>
              <c:idx val="0"/>
              <c:layout>
                <c:manualLayout>
                  <c:x val="-4.4444444444444495E-2"/>
                  <c:y val="4.3903165735568024E-2"/>
                </c:manualLayout>
              </c:layout>
              <c:dLblPos val="outEnd"/>
              <c:showLegendKey val="0"/>
              <c:showVal val="1"/>
              <c:showCatName val="0"/>
              <c:showSerName val="0"/>
              <c:showPercent val="0"/>
              <c:showBubbleSize val="0"/>
            </c:dLbl>
            <c:spPr>
              <a:noFill/>
              <a:ln w="25400">
                <a:noFill/>
              </a:ln>
            </c:spPr>
            <c:txPr>
              <a:bodyPr rot="-5400000" vert="horz"/>
              <a:lstStyle/>
              <a:p>
                <a:pPr algn="ctr">
                  <a:defRPr sz="900" b="0" i="0" u="none" strike="noStrike" baseline="0">
                    <a:solidFill>
                      <a:srgbClr val="000000"/>
                    </a:solidFill>
                    <a:latin typeface="Tahoma"/>
                    <a:ea typeface="Tahoma"/>
                    <a:cs typeface="Tahoma"/>
                  </a:defRPr>
                </a:pPr>
                <a:endParaRPr lang="pt-BR"/>
              </a:p>
            </c:txPr>
            <c:dLblPos val="inEnd"/>
            <c:showLegendKey val="0"/>
            <c:showVal val="1"/>
            <c:showCatName val="0"/>
            <c:showSerName val="0"/>
            <c:showPercent val="0"/>
            <c:showBubbleSize val="0"/>
            <c:showLeaderLines val="0"/>
          </c:dLbls>
          <c:val>
            <c:numRef>
              <c:f>'Carga adm p estacas'!$N$17</c:f>
              <c:numCache>
                <c:formatCode>0.0</c:formatCode>
                <c:ptCount val="1"/>
                <c:pt idx="0">
                  <c:v>12</c:v>
                </c:pt>
              </c:numCache>
            </c:numRef>
          </c:val>
        </c:ser>
        <c:dLbls>
          <c:showLegendKey val="0"/>
          <c:showVal val="1"/>
          <c:showCatName val="0"/>
          <c:showSerName val="0"/>
          <c:showPercent val="0"/>
          <c:showBubbleSize val="0"/>
        </c:dLbls>
        <c:gapWidth val="29"/>
        <c:axId val="271336960"/>
        <c:axId val="271785984"/>
      </c:barChart>
      <c:catAx>
        <c:axId val="271336960"/>
        <c:scaling>
          <c:orientation val="minMax"/>
        </c:scaling>
        <c:delete val="1"/>
        <c:axPos val="t"/>
        <c:majorTickMark val="out"/>
        <c:minorTickMark val="none"/>
        <c:tickLblPos val="nextTo"/>
        <c:crossAx val="271785984"/>
        <c:crosses val="autoZero"/>
        <c:auto val="0"/>
        <c:lblAlgn val="ctr"/>
        <c:lblOffset val="100"/>
        <c:noMultiLvlLbl val="0"/>
      </c:catAx>
      <c:valAx>
        <c:axId val="271785984"/>
        <c:scaling>
          <c:orientation val="maxMin"/>
          <c:max val="50"/>
          <c:min val="0"/>
        </c:scaling>
        <c:delete val="1"/>
        <c:axPos val="l"/>
        <c:majorGridlines>
          <c:spPr>
            <a:ln w="3175">
              <a:solidFill>
                <a:srgbClr val="000000"/>
              </a:solidFill>
              <a:prstDash val="solid"/>
            </a:ln>
          </c:spPr>
        </c:majorGridlines>
        <c:numFmt formatCode="0.0" sourceLinked="1"/>
        <c:majorTickMark val="out"/>
        <c:minorTickMark val="none"/>
        <c:tickLblPos val="nextTo"/>
        <c:crossAx val="271336960"/>
        <c:crosses val="autoZero"/>
        <c:crossBetween val="between"/>
      </c:valAx>
      <c:spPr>
        <a:noFill/>
        <a:ln w="25400">
          <a:noFill/>
        </a:ln>
      </c:spPr>
    </c:plotArea>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pt-BR"/>
    </a:p>
  </c:txPr>
  <c:printSettings>
    <c:headerFooter alignWithMargins="0">
      <c:oddHeader>&amp;A</c:oddHeader>
      <c:oddFooter>Page &amp;P</c:oddFooter>
    </c:headerFooter>
    <c:pageMargins b="0.984251969" l="0.78740157499999996" r="0.78740157499999996" t="0.984251969"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Tahoma"/>
                <a:ea typeface="Tahoma"/>
                <a:cs typeface="Tahoma"/>
              </a:defRPr>
            </a:pPr>
            <a:r>
              <a:rPr lang="pt-BR"/>
              <a:t>Gráfico - capacidade</a:t>
            </a:r>
            <a:r>
              <a:rPr lang="pt-BR" baseline="0"/>
              <a:t> de carga total de ruptura</a:t>
            </a:r>
            <a:endParaRPr lang="pt-BR"/>
          </a:p>
        </c:rich>
      </c:tx>
      <c:layout>
        <c:manualLayout>
          <c:xMode val="edge"/>
          <c:yMode val="edge"/>
          <c:x val="0.22190309718392842"/>
          <c:y val="3.2805241126679097E-2"/>
        </c:manualLayout>
      </c:layout>
      <c:overlay val="0"/>
      <c:spPr>
        <a:noFill/>
        <a:ln w="25400">
          <a:noFill/>
        </a:ln>
      </c:spPr>
    </c:title>
    <c:autoTitleDeleted val="0"/>
    <c:plotArea>
      <c:layout>
        <c:manualLayout>
          <c:layoutTarget val="inner"/>
          <c:xMode val="edge"/>
          <c:yMode val="edge"/>
          <c:x val="0.15074848986421149"/>
          <c:y val="0.13435994927941927"/>
          <c:w val="0.82812710603613804"/>
          <c:h val="0.7400879881119673"/>
        </c:manualLayout>
      </c:layout>
      <c:areaChart>
        <c:grouping val="standard"/>
        <c:varyColors val="0"/>
        <c:ser>
          <c:idx val="1"/>
          <c:order val="0"/>
          <c:tx>
            <c:v>Carga total</c:v>
          </c:tx>
          <c:spPr>
            <a:solidFill>
              <a:srgbClr val="C00000">
                <a:alpha val="47000"/>
              </a:srgbClr>
            </a:solidFill>
            <a:ln w="25400">
              <a:solidFill>
                <a:srgbClr val="C00000"/>
              </a:solidFill>
              <a:prstDash val="solid"/>
            </a:ln>
          </c:spPr>
          <c:dLbls>
            <c:spPr>
              <a:noFill/>
              <a:ln w="25400">
                <a:noFill/>
              </a:ln>
            </c:spPr>
            <c:txPr>
              <a:bodyPr/>
              <a:lstStyle/>
              <a:p>
                <a:pPr>
                  <a:defRPr sz="800" b="0" i="0" u="none" strike="noStrike" baseline="0">
                    <a:solidFill>
                      <a:srgbClr val="000000"/>
                    </a:solidFill>
                    <a:latin typeface="Tahoma"/>
                    <a:ea typeface="Tahoma"/>
                    <a:cs typeface="Tahoma"/>
                  </a:defRPr>
                </a:pPr>
                <a:endParaRPr lang="pt-BR"/>
              </a:p>
            </c:txPr>
            <c:showLegendKey val="0"/>
            <c:showVal val="1"/>
            <c:showCatName val="0"/>
            <c:showSerName val="0"/>
            <c:showPercent val="0"/>
            <c:showBubbleSize val="0"/>
            <c:showLeaderLines val="0"/>
          </c:dLbls>
          <c:val>
            <c:numRef>
              <c:f>'Carga adm p estacas'!$AI$96:$AI$101</c:f>
              <c:numCache>
                <c:formatCode>0.0</c:formatCode>
                <c:ptCount val="6"/>
                <c:pt idx="0">
                  <c:v>157.1483004772478</c:v>
                </c:pt>
                <c:pt idx="1">
                  <c:v>82.976792364164808</c:v>
                </c:pt>
                <c:pt idx="2">
                  <c:v>162.50601999023564</c:v>
                </c:pt>
                <c:pt idx="3">
                  <c:v>181.51533303819275</c:v>
                </c:pt>
                <c:pt idx="4">
                  <c:v>181.91942039326074</c:v>
                </c:pt>
                <c:pt idx="5">
                  <c:v>153.21317325262035</c:v>
                </c:pt>
              </c:numCache>
            </c:numRef>
          </c:val>
        </c:ser>
        <c:dLbls>
          <c:showLegendKey val="0"/>
          <c:showVal val="1"/>
          <c:showCatName val="0"/>
          <c:showSerName val="0"/>
          <c:showPercent val="0"/>
          <c:showBubbleSize val="0"/>
        </c:dLbls>
        <c:axId val="271337472"/>
        <c:axId val="271787712"/>
      </c:areaChart>
      <c:catAx>
        <c:axId val="271337472"/>
        <c:scaling>
          <c:orientation val="minMax"/>
        </c:scaling>
        <c:delete val="0"/>
        <c:axPos val="b"/>
        <c:majorGridlines>
          <c:spPr>
            <a:ln w="3175">
              <a:solidFill>
                <a:srgbClr val="A1A1A1"/>
              </a:solidFill>
              <a:prstDash val="solid"/>
            </a:ln>
          </c:spPr>
        </c:majorGridlines>
        <c:numFmt formatCode="General" sourceLinked="0"/>
        <c:majorTickMark val="out"/>
        <c:minorTickMark val="none"/>
        <c:tickLblPos val="nextTo"/>
        <c:spPr>
          <a:ln w="3175">
            <a:solidFill>
              <a:srgbClr val="000000"/>
            </a:solidFill>
            <a:prstDash val="solid"/>
          </a:ln>
        </c:spPr>
        <c:txPr>
          <a:bodyPr rot="0" vert="horz"/>
          <a:lstStyle/>
          <a:p>
            <a:pPr>
              <a:defRPr sz="800" b="1" i="0" u="none" strike="noStrike" baseline="0">
                <a:solidFill>
                  <a:srgbClr val="000000"/>
                </a:solidFill>
                <a:latin typeface="Tahoma"/>
                <a:ea typeface="Tahoma"/>
                <a:cs typeface="Tahoma"/>
              </a:defRPr>
            </a:pPr>
            <a:endParaRPr lang="pt-BR"/>
          </a:p>
        </c:txPr>
        <c:crossAx val="271787712"/>
        <c:crosses val="autoZero"/>
        <c:auto val="1"/>
        <c:lblAlgn val="ctr"/>
        <c:lblOffset val="100"/>
        <c:noMultiLvlLbl val="0"/>
      </c:catAx>
      <c:valAx>
        <c:axId val="271787712"/>
        <c:scaling>
          <c:orientation val="minMax"/>
        </c:scaling>
        <c:delete val="0"/>
        <c:axPos val="l"/>
        <c:majorGridlines>
          <c:spPr>
            <a:ln w="3175">
              <a:solidFill>
                <a:srgbClr val="FFFFFF"/>
              </a:solidFill>
              <a:prstDash val="solid"/>
            </a:ln>
          </c:spPr>
        </c:majorGridlines>
        <c:title>
          <c:tx>
            <c:rich>
              <a:bodyPr/>
              <a:lstStyle/>
              <a:p>
                <a:pPr>
                  <a:defRPr sz="800" b="1" i="0" u="none" strike="noStrike" baseline="0">
                    <a:solidFill>
                      <a:srgbClr val="000000"/>
                    </a:solidFill>
                    <a:latin typeface="Tahoma"/>
                    <a:ea typeface="Tahoma"/>
                    <a:cs typeface="Tahoma"/>
                  </a:defRPr>
                </a:pPr>
                <a:r>
                  <a:rPr lang="pt-BR"/>
                  <a:t>(ton)</a:t>
                </a:r>
              </a:p>
            </c:rich>
          </c:tx>
          <c:layout>
            <c:manualLayout>
              <c:xMode val="edge"/>
              <c:yMode val="edge"/>
              <c:x val="2.9558614224716912E-2"/>
              <c:y val="0.4287173214289116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ahoma"/>
                <a:ea typeface="Tahoma"/>
                <a:cs typeface="Tahoma"/>
              </a:defRPr>
            </a:pPr>
            <a:endParaRPr lang="pt-BR"/>
          </a:p>
        </c:txPr>
        <c:crossAx val="271337472"/>
        <c:crosses val="autoZero"/>
        <c:crossBetween val="midCat"/>
      </c:valAx>
      <c:spPr>
        <a:noFill/>
        <a:ln w="12700">
          <a:solidFill>
            <a:srgbClr val="A1A1A1"/>
          </a:solidFill>
          <a:prstDash val="solid"/>
        </a:ln>
      </c:spPr>
    </c:plotArea>
    <c:plotVisOnly val="1"/>
    <c:dispBlanksAs val="gap"/>
    <c:showDLblsOverMax val="0"/>
  </c:chart>
  <c:spPr>
    <a:solidFill>
      <a:schemeClr val="bg2">
        <a:lumMod val="90000"/>
      </a:schemeClr>
    </a:solidFill>
    <a:ln w="9525">
      <a:solidFill>
        <a:srgbClr val="A1A1A1"/>
      </a:solidFill>
    </a:ln>
  </c:spPr>
  <c:txPr>
    <a:bodyPr/>
    <a:lstStyle/>
    <a:p>
      <a:pPr>
        <a:defRPr sz="800" b="0" i="0" u="none" strike="noStrike" baseline="0">
          <a:solidFill>
            <a:srgbClr val="000000"/>
          </a:solidFill>
          <a:latin typeface="Arial"/>
          <a:ea typeface="Arial"/>
          <a:cs typeface="Arial"/>
        </a:defRPr>
      </a:pPr>
      <a:endParaRPr lang="pt-BR"/>
    </a:p>
  </c:txPr>
  <c:printSettings>
    <c:headerFooter alignWithMargins="0"/>
    <c:pageMargins b="0.984251969" l="0.78740157499999996" r="0.78740157499999996" t="0.984251969" header="0.5" footer="0.5"/>
    <c:pageSetup orientation="landscape" horizontalDpi="300" verticalDpi="300"/>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Tahoma"/>
                <a:ea typeface="Tahoma"/>
                <a:cs typeface="Tahoma"/>
              </a:defRPr>
            </a:pPr>
            <a:r>
              <a:rPr lang="pt-BR"/>
              <a:t>Gráfico - capacidade</a:t>
            </a:r>
            <a:r>
              <a:rPr lang="pt-BR" baseline="0"/>
              <a:t> de carga de ponta</a:t>
            </a:r>
            <a:endParaRPr lang="pt-BR"/>
          </a:p>
        </c:rich>
      </c:tx>
      <c:layout>
        <c:manualLayout>
          <c:xMode val="edge"/>
          <c:yMode val="edge"/>
          <c:x val="0.265222114863497"/>
          <c:y val="2.5208555906621508E-2"/>
        </c:manualLayout>
      </c:layout>
      <c:overlay val="0"/>
      <c:spPr>
        <a:noFill/>
        <a:ln w="25400">
          <a:noFill/>
        </a:ln>
      </c:spPr>
    </c:title>
    <c:autoTitleDeleted val="0"/>
    <c:plotArea>
      <c:layout>
        <c:manualLayout>
          <c:layoutTarget val="inner"/>
          <c:xMode val="edge"/>
          <c:yMode val="edge"/>
          <c:x val="0.15794167014913263"/>
          <c:y val="0.12023982284262927"/>
          <c:w val="0.82812710603613804"/>
          <c:h val="0.73832918394912106"/>
        </c:manualLayout>
      </c:layout>
      <c:areaChart>
        <c:grouping val="standard"/>
        <c:varyColors val="0"/>
        <c:ser>
          <c:idx val="2"/>
          <c:order val="0"/>
          <c:tx>
            <c:v>Capacidade de ponta</c:v>
          </c:tx>
          <c:spPr>
            <a:solidFill>
              <a:schemeClr val="accent2">
                <a:lumMod val="75000"/>
                <a:alpha val="39000"/>
              </a:schemeClr>
            </a:solidFill>
            <a:ln w="25400">
              <a:solidFill>
                <a:schemeClr val="accent2">
                  <a:lumMod val="75000"/>
                </a:schemeClr>
              </a:solidFill>
              <a:prstDash val="solid"/>
            </a:ln>
          </c:spPr>
          <c:dLbls>
            <c:dLbl>
              <c:idx val="0"/>
              <c:layout>
                <c:manualLayout>
                  <c:x val="-4.2968903687899407E-2"/>
                  <c:y val="-2.1196422845334295E-2"/>
                </c:manualLayout>
              </c:layout>
              <c:showLegendKey val="0"/>
              <c:showVal val="1"/>
              <c:showCatName val="0"/>
              <c:showSerName val="0"/>
              <c:showPercent val="0"/>
              <c:showBubbleSize val="0"/>
            </c:dLbl>
            <c:spPr>
              <a:noFill/>
              <a:ln w="25400">
                <a:noFill/>
              </a:ln>
            </c:spPr>
            <c:txPr>
              <a:bodyPr/>
              <a:lstStyle/>
              <a:p>
                <a:pPr>
                  <a:defRPr sz="800" b="0" i="0" u="none" strike="noStrike" baseline="0">
                    <a:solidFill>
                      <a:srgbClr val="000000"/>
                    </a:solidFill>
                    <a:latin typeface="Tahoma"/>
                    <a:ea typeface="Tahoma"/>
                    <a:cs typeface="Tahoma"/>
                  </a:defRPr>
                </a:pPr>
                <a:endParaRPr lang="pt-BR"/>
              </a:p>
            </c:txPr>
            <c:showLegendKey val="0"/>
            <c:showVal val="1"/>
            <c:showCatName val="0"/>
            <c:showSerName val="0"/>
            <c:showPercent val="0"/>
            <c:showBubbleSize val="0"/>
            <c:showLeaderLines val="0"/>
          </c:dLbls>
          <c:val>
            <c:numRef>
              <c:f>'Carga adm p estacas'!$AJ$96:$AJ$101</c:f>
              <c:numCache>
                <c:formatCode>0.0</c:formatCode>
                <c:ptCount val="6"/>
                <c:pt idx="0">
                  <c:v>68.139126619414995</c:v>
                </c:pt>
                <c:pt idx="1">
                  <c:v>45.160394395353272</c:v>
                </c:pt>
                <c:pt idx="2">
                  <c:v>72.256631032565238</c:v>
                </c:pt>
                <c:pt idx="3">
                  <c:v>70.931271631832047</c:v>
                </c:pt>
                <c:pt idx="4">
                  <c:v>80.012437896115046</c:v>
                </c:pt>
                <c:pt idx="5">
                  <c:v>67.299972315056124</c:v>
                </c:pt>
              </c:numCache>
            </c:numRef>
          </c:val>
        </c:ser>
        <c:dLbls>
          <c:showLegendKey val="0"/>
          <c:showVal val="1"/>
          <c:showCatName val="0"/>
          <c:showSerName val="0"/>
          <c:showPercent val="0"/>
          <c:showBubbleSize val="0"/>
        </c:dLbls>
        <c:axId val="271337984"/>
        <c:axId val="271789440"/>
      </c:areaChart>
      <c:catAx>
        <c:axId val="271337984"/>
        <c:scaling>
          <c:orientation val="minMax"/>
        </c:scaling>
        <c:delete val="0"/>
        <c:axPos val="b"/>
        <c:majorGridlines>
          <c:spPr>
            <a:ln w="3175">
              <a:solidFill>
                <a:srgbClr val="A1A1A1"/>
              </a:solidFill>
              <a:prstDash val="solid"/>
            </a:ln>
          </c:spPr>
        </c:majorGridlines>
        <c:numFmt formatCode="General" sourceLinked="0"/>
        <c:majorTickMark val="out"/>
        <c:minorTickMark val="none"/>
        <c:tickLblPos val="nextTo"/>
        <c:spPr>
          <a:ln w="3175">
            <a:solidFill>
              <a:srgbClr val="000000"/>
            </a:solidFill>
            <a:prstDash val="solid"/>
          </a:ln>
        </c:spPr>
        <c:txPr>
          <a:bodyPr rot="0" vert="horz"/>
          <a:lstStyle/>
          <a:p>
            <a:pPr>
              <a:defRPr sz="800" b="1" i="0" u="none" strike="noStrike" baseline="0">
                <a:solidFill>
                  <a:srgbClr val="000000"/>
                </a:solidFill>
                <a:latin typeface="Tahoma"/>
                <a:ea typeface="Tahoma"/>
                <a:cs typeface="Tahoma"/>
              </a:defRPr>
            </a:pPr>
            <a:endParaRPr lang="pt-BR"/>
          </a:p>
        </c:txPr>
        <c:crossAx val="271789440"/>
        <c:crosses val="autoZero"/>
        <c:auto val="1"/>
        <c:lblAlgn val="ctr"/>
        <c:lblOffset val="100"/>
        <c:noMultiLvlLbl val="0"/>
      </c:catAx>
      <c:valAx>
        <c:axId val="271789440"/>
        <c:scaling>
          <c:orientation val="minMax"/>
        </c:scaling>
        <c:delete val="0"/>
        <c:axPos val="l"/>
        <c:majorGridlines>
          <c:spPr>
            <a:ln w="3175">
              <a:solidFill>
                <a:srgbClr val="FFFFFF"/>
              </a:solidFill>
              <a:prstDash val="solid"/>
            </a:ln>
          </c:spPr>
        </c:majorGridlines>
        <c:title>
          <c:tx>
            <c:rich>
              <a:bodyPr/>
              <a:lstStyle/>
              <a:p>
                <a:pPr>
                  <a:defRPr sz="800" b="1" i="0" u="none" strike="noStrike" baseline="0">
                    <a:solidFill>
                      <a:srgbClr val="000000"/>
                    </a:solidFill>
                    <a:latin typeface="Tahoma"/>
                    <a:ea typeface="Tahoma"/>
                    <a:cs typeface="Tahoma"/>
                  </a:defRPr>
                </a:pPr>
                <a:r>
                  <a:rPr lang="pt-BR"/>
                  <a:t>(ton)</a:t>
                </a:r>
              </a:p>
            </c:rich>
          </c:tx>
          <c:layout>
            <c:manualLayout>
              <c:xMode val="edge"/>
              <c:yMode val="edge"/>
              <c:x val="2.6041732894218177E-2"/>
              <c:y val="0.4649321266968325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ahoma"/>
                <a:ea typeface="Tahoma"/>
                <a:cs typeface="Tahoma"/>
              </a:defRPr>
            </a:pPr>
            <a:endParaRPr lang="pt-BR"/>
          </a:p>
        </c:txPr>
        <c:crossAx val="271337984"/>
        <c:crosses val="autoZero"/>
        <c:crossBetween val="midCat"/>
      </c:valAx>
      <c:spPr>
        <a:noFill/>
        <a:ln w="12700">
          <a:solidFill>
            <a:srgbClr val="A1A1A1"/>
          </a:solidFill>
          <a:prstDash val="solid"/>
        </a:ln>
      </c:spPr>
    </c:plotArea>
    <c:plotVisOnly val="1"/>
    <c:dispBlanksAs val="gap"/>
    <c:showDLblsOverMax val="0"/>
  </c:chart>
  <c:spPr>
    <a:solidFill>
      <a:schemeClr val="bg2">
        <a:lumMod val="90000"/>
      </a:schemeClr>
    </a:solidFill>
    <a:ln w="9525">
      <a:solidFill>
        <a:srgbClr val="A1A1A1"/>
      </a:solidFill>
    </a:ln>
  </c:spPr>
  <c:txPr>
    <a:bodyPr/>
    <a:lstStyle/>
    <a:p>
      <a:pPr>
        <a:defRPr sz="800" b="0" i="0" u="none" strike="noStrike" baseline="0">
          <a:solidFill>
            <a:srgbClr val="000000"/>
          </a:solidFill>
          <a:latin typeface="Arial"/>
          <a:ea typeface="Arial"/>
          <a:cs typeface="Arial"/>
        </a:defRPr>
      </a:pPr>
      <a:endParaRPr lang="pt-BR"/>
    </a:p>
  </c:txPr>
  <c:printSettings>
    <c:headerFooter alignWithMargins="0"/>
    <c:pageMargins b="0.984251969" l="0.78740157499999996" r="0.78740157499999996" t="0.984251969" header="0.5" footer="0.5"/>
    <c:pageSetup orientation="landscape" horizontalDpi="300" verticalDpi="300"/>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Tahoma"/>
                <a:ea typeface="Tahoma"/>
                <a:cs typeface="Tahoma"/>
              </a:defRPr>
            </a:pPr>
            <a:r>
              <a:rPr lang="pt-BR"/>
              <a:t>Gráfico - capacidad</a:t>
            </a:r>
            <a:r>
              <a:rPr lang="pt-BR" baseline="0"/>
              <a:t> de carga lateral</a:t>
            </a:r>
            <a:endParaRPr lang="pt-BR"/>
          </a:p>
        </c:rich>
      </c:tx>
      <c:layout>
        <c:manualLayout>
          <c:xMode val="edge"/>
          <c:yMode val="edge"/>
          <c:x val="0.29687575499408719"/>
          <c:y val="3.2805429864253395E-2"/>
        </c:manualLayout>
      </c:layout>
      <c:overlay val="0"/>
      <c:spPr>
        <a:noFill/>
        <a:ln w="25400">
          <a:noFill/>
        </a:ln>
      </c:spPr>
    </c:title>
    <c:autoTitleDeleted val="0"/>
    <c:plotArea>
      <c:layout>
        <c:manualLayout>
          <c:layoutTarget val="inner"/>
          <c:xMode val="edge"/>
          <c:yMode val="edge"/>
          <c:x val="0.16145875306394694"/>
          <c:y val="0.13865827727613458"/>
          <c:w val="0.82812710603613804"/>
          <c:h val="0.73224442988958627"/>
        </c:manualLayout>
      </c:layout>
      <c:areaChart>
        <c:grouping val="standard"/>
        <c:varyColors val="0"/>
        <c:ser>
          <c:idx val="3"/>
          <c:order val="0"/>
          <c:tx>
            <c:v>Capacidade lateral</c:v>
          </c:tx>
          <c:spPr>
            <a:solidFill>
              <a:schemeClr val="accent1">
                <a:lumMod val="75000"/>
                <a:alpha val="47000"/>
              </a:schemeClr>
            </a:solidFill>
            <a:ln w="25400">
              <a:solidFill>
                <a:schemeClr val="accent1">
                  <a:lumMod val="50000"/>
                </a:schemeClr>
              </a:solidFill>
              <a:prstDash val="solid"/>
            </a:ln>
          </c:spPr>
          <c:dLbls>
            <c:spPr>
              <a:noFill/>
              <a:ln w="25400">
                <a:noFill/>
              </a:ln>
            </c:spPr>
            <c:txPr>
              <a:bodyPr/>
              <a:lstStyle/>
              <a:p>
                <a:pPr>
                  <a:defRPr sz="800" b="0" i="0" u="none" strike="noStrike" baseline="0">
                    <a:solidFill>
                      <a:srgbClr val="000000"/>
                    </a:solidFill>
                    <a:latin typeface="Tahoma"/>
                    <a:ea typeface="Tahoma"/>
                    <a:cs typeface="Tahoma"/>
                  </a:defRPr>
                </a:pPr>
                <a:endParaRPr lang="pt-BR"/>
              </a:p>
            </c:txPr>
            <c:showLegendKey val="0"/>
            <c:showVal val="1"/>
            <c:showCatName val="0"/>
            <c:showSerName val="0"/>
            <c:showPercent val="0"/>
            <c:showBubbleSize val="0"/>
            <c:showLeaderLines val="0"/>
          </c:dLbls>
          <c:val>
            <c:numRef>
              <c:f>'Carga adm p estacas'!$AK$96:$AK$101</c:f>
              <c:numCache>
                <c:formatCode>0.0</c:formatCode>
                <c:ptCount val="6"/>
                <c:pt idx="0">
                  <c:v>89.009173857832806</c:v>
                </c:pt>
                <c:pt idx="1">
                  <c:v>37.816397968811536</c:v>
                </c:pt>
                <c:pt idx="2">
                  <c:v>90.249388957670419</c:v>
                </c:pt>
                <c:pt idx="3">
                  <c:v>110.58406140636072</c:v>
                </c:pt>
                <c:pt idx="4">
                  <c:v>101.90698249714571</c:v>
                </c:pt>
                <c:pt idx="5">
                  <c:v>85.913200937564241</c:v>
                </c:pt>
              </c:numCache>
            </c:numRef>
          </c:val>
        </c:ser>
        <c:dLbls>
          <c:showLegendKey val="0"/>
          <c:showVal val="1"/>
          <c:showCatName val="0"/>
          <c:showSerName val="0"/>
          <c:showPercent val="0"/>
          <c:showBubbleSize val="0"/>
        </c:dLbls>
        <c:axId val="271338496"/>
        <c:axId val="271791168"/>
      </c:areaChart>
      <c:catAx>
        <c:axId val="271338496"/>
        <c:scaling>
          <c:orientation val="minMax"/>
        </c:scaling>
        <c:delete val="0"/>
        <c:axPos val="b"/>
        <c:majorGridlines>
          <c:spPr>
            <a:ln w="3175">
              <a:solidFill>
                <a:srgbClr val="A1A1A1"/>
              </a:solidFill>
              <a:prstDash val="solid"/>
            </a:ln>
          </c:spPr>
        </c:majorGridlines>
        <c:numFmt formatCode="General" sourceLinked="0"/>
        <c:majorTickMark val="out"/>
        <c:minorTickMark val="none"/>
        <c:tickLblPos val="nextTo"/>
        <c:spPr>
          <a:ln w="3175">
            <a:solidFill>
              <a:srgbClr val="000000"/>
            </a:solidFill>
            <a:prstDash val="solid"/>
          </a:ln>
        </c:spPr>
        <c:txPr>
          <a:bodyPr rot="0" vert="horz"/>
          <a:lstStyle/>
          <a:p>
            <a:pPr>
              <a:defRPr sz="800" b="1" i="0" u="none" strike="noStrike" baseline="0">
                <a:solidFill>
                  <a:srgbClr val="000000"/>
                </a:solidFill>
                <a:latin typeface="Tahoma"/>
                <a:ea typeface="Tahoma"/>
                <a:cs typeface="Tahoma"/>
              </a:defRPr>
            </a:pPr>
            <a:endParaRPr lang="pt-BR"/>
          </a:p>
        </c:txPr>
        <c:crossAx val="271791168"/>
        <c:crosses val="autoZero"/>
        <c:auto val="1"/>
        <c:lblAlgn val="ctr"/>
        <c:lblOffset val="100"/>
        <c:noMultiLvlLbl val="0"/>
      </c:catAx>
      <c:valAx>
        <c:axId val="271791168"/>
        <c:scaling>
          <c:orientation val="minMax"/>
        </c:scaling>
        <c:delete val="0"/>
        <c:axPos val="l"/>
        <c:majorGridlines>
          <c:spPr>
            <a:ln w="3175">
              <a:solidFill>
                <a:srgbClr val="FFFFFF"/>
              </a:solidFill>
              <a:prstDash val="solid"/>
            </a:ln>
          </c:spPr>
        </c:majorGridlines>
        <c:title>
          <c:tx>
            <c:rich>
              <a:bodyPr/>
              <a:lstStyle/>
              <a:p>
                <a:pPr>
                  <a:defRPr sz="800" b="1" i="0" u="none" strike="noStrike" baseline="0">
                    <a:solidFill>
                      <a:srgbClr val="000000"/>
                    </a:solidFill>
                    <a:latin typeface="Tahoma"/>
                    <a:ea typeface="Tahoma"/>
                    <a:cs typeface="Tahoma"/>
                  </a:defRPr>
                </a:pPr>
                <a:r>
                  <a:rPr lang="pt-BR"/>
                  <a:t>(ton)</a:t>
                </a:r>
              </a:p>
            </c:rich>
          </c:tx>
          <c:layout>
            <c:manualLayout>
              <c:xMode val="edge"/>
              <c:yMode val="edge"/>
              <c:x val="3.3341466589989883E-2"/>
              <c:y val="0.3949319474589308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ahoma"/>
                <a:ea typeface="Tahoma"/>
                <a:cs typeface="Tahoma"/>
              </a:defRPr>
            </a:pPr>
            <a:endParaRPr lang="pt-BR"/>
          </a:p>
        </c:txPr>
        <c:crossAx val="271338496"/>
        <c:crosses val="autoZero"/>
        <c:crossBetween val="midCat"/>
      </c:valAx>
      <c:spPr>
        <a:noFill/>
        <a:ln w="12700">
          <a:solidFill>
            <a:srgbClr val="A1A1A1"/>
          </a:solidFill>
          <a:prstDash val="solid"/>
        </a:ln>
      </c:spPr>
    </c:plotArea>
    <c:plotVisOnly val="1"/>
    <c:dispBlanksAs val="gap"/>
    <c:showDLblsOverMax val="0"/>
  </c:chart>
  <c:spPr>
    <a:solidFill>
      <a:schemeClr val="bg2">
        <a:lumMod val="90000"/>
      </a:schemeClr>
    </a:solidFill>
    <a:ln w="9525">
      <a:solidFill>
        <a:srgbClr val="A1A1A1"/>
      </a:solidFill>
    </a:ln>
  </c:spPr>
  <c:txPr>
    <a:bodyPr/>
    <a:lstStyle/>
    <a:p>
      <a:pPr>
        <a:defRPr sz="800" b="0" i="0" u="none" strike="noStrike" baseline="0">
          <a:solidFill>
            <a:srgbClr val="000000"/>
          </a:solidFill>
          <a:latin typeface="Arial"/>
          <a:ea typeface="Arial"/>
          <a:cs typeface="Arial"/>
        </a:defRPr>
      </a:pPr>
      <a:endParaRPr lang="pt-BR"/>
    </a:p>
  </c:txPr>
  <c:printSettings>
    <c:headerFooter alignWithMargins="0"/>
    <c:pageMargins b="0.984251969" l="0.78740157499999996" r="0.78740157499999996" t="0.984251969" header="0.5" footer="0.5"/>
    <c:pageSetup orientation="landscape" horizontalDpi="300" verticalDpi="300"/>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702127659574468"/>
          <c:y val="1.3057678319716531E-2"/>
          <c:w val="0.80319148936170215"/>
          <c:h val="0.9619156362191178"/>
        </c:manualLayout>
      </c:layout>
      <c:barChart>
        <c:barDir val="bar"/>
        <c:grouping val="clustered"/>
        <c:varyColors val="0"/>
        <c:ser>
          <c:idx val="0"/>
          <c:order val="0"/>
          <c:spPr>
            <a:pattFill prst="dkUpDiag">
              <a:fgClr>
                <a:schemeClr val="tx2">
                  <a:lumMod val="50000"/>
                </a:schemeClr>
              </a:fgClr>
              <a:bgClr>
                <a:schemeClr val="tx2">
                  <a:lumMod val="40000"/>
                  <a:lumOff val="60000"/>
                </a:schemeClr>
              </a:bgClr>
            </a:pattFill>
            <a:ln w="25400">
              <a:noFill/>
              <a:prstDash val="solid"/>
            </a:ln>
          </c:spPr>
          <c:invertIfNegative val="0"/>
          <c:dLbls>
            <c:spPr>
              <a:noFill/>
              <a:ln w="25400">
                <a:noFill/>
              </a:ln>
            </c:spPr>
            <c:txPr>
              <a:bodyPr/>
              <a:lstStyle/>
              <a:p>
                <a:pPr>
                  <a:defRPr sz="600" b="0" i="0" u="none" strike="noStrike" baseline="0">
                    <a:solidFill>
                      <a:srgbClr val="000000"/>
                    </a:solidFill>
                    <a:latin typeface="Arial"/>
                    <a:ea typeface="Arial"/>
                    <a:cs typeface="Arial"/>
                  </a:defRPr>
                </a:pPr>
                <a:endParaRPr lang="pt-BR"/>
              </a:p>
            </c:txPr>
            <c:showLegendKey val="0"/>
            <c:showVal val="0"/>
            <c:showCatName val="1"/>
            <c:showSerName val="0"/>
            <c:showPercent val="0"/>
            <c:showBubbleSize val="0"/>
            <c:showLeaderLines val="0"/>
          </c:dLbls>
          <c:cat>
            <c:numRef>
              <c:f>'Carga adm p estacas'!$C$15:$C$63</c:f>
              <c:numCache>
                <c:formatCode>General</c:formatCode>
                <c:ptCount val="49"/>
                <c:pt idx="0">
                  <c:v>3</c:v>
                </c:pt>
                <c:pt idx="1">
                  <c:v>5</c:v>
                </c:pt>
                <c:pt idx="2">
                  <c:v>6</c:v>
                </c:pt>
                <c:pt idx="3">
                  <c:v>9</c:v>
                </c:pt>
                <c:pt idx="4">
                  <c:v>8</c:v>
                </c:pt>
                <c:pt idx="5">
                  <c:v>7</c:v>
                </c:pt>
                <c:pt idx="6">
                  <c:v>12</c:v>
                </c:pt>
                <c:pt idx="7">
                  <c:v>25</c:v>
                </c:pt>
                <c:pt idx="8">
                  <c:v>35</c:v>
                </c:pt>
                <c:pt idx="9">
                  <c:v>35</c:v>
                </c:pt>
                <c:pt idx="10">
                  <c:v>30</c:v>
                </c:pt>
                <c:pt idx="11">
                  <c:v>30</c:v>
                </c:pt>
                <c:pt idx="12">
                  <c:v>32</c:v>
                </c:pt>
                <c:pt idx="13">
                  <c:v>30</c:v>
                </c:pt>
                <c:pt idx="14">
                  <c:v>26</c:v>
                </c:pt>
                <c:pt idx="15">
                  <c:v>28</c:v>
                </c:pt>
                <c:pt idx="16">
                  <c:v>28</c:v>
                </c:pt>
                <c:pt idx="17">
                  <c:v>32</c:v>
                </c:pt>
                <c:pt idx="18">
                  <c:v>45</c:v>
                </c:pt>
                <c:pt idx="19">
                  <c:v>45</c:v>
                </c:pt>
                <c:pt idx="20">
                  <c:v>48</c:v>
                </c:pt>
                <c:pt idx="21">
                  <c:v>53</c:v>
                </c:pt>
                <c:pt idx="22">
                  <c:v>55</c:v>
                </c:pt>
                <c:pt idx="23">
                  <c:v>60</c:v>
                </c:pt>
              </c:numCache>
            </c:numRef>
          </c:cat>
          <c:val>
            <c:numRef>
              <c:f>'Carga adm p estacas'!$C$15:$C$64</c:f>
              <c:numCache>
                <c:formatCode>General</c:formatCode>
                <c:ptCount val="50"/>
                <c:pt idx="0">
                  <c:v>3</c:v>
                </c:pt>
                <c:pt idx="1">
                  <c:v>5</c:v>
                </c:pt>
                <c:pt idx="2">
                  <c:v>6</c:v>
                </c:pt>
                <c:pt idx="3">
                  <c:v>9</c:v>
                </c:pt>
                <c:pt idx="4">
                  <c:v>8</c:v>
                </c:pt>
                <c:pt idx="5">
                  <c:v>7</c:v>
                </c:pt>
                <c:pt idx="6">
                  <c:v>12</c:v>
                </c:pt>
                <c:pt idx="7">
                  <c:v>25</c:v>
                </c:pt>
                <c:pt idx="8">
                  <c:v>35</c:v>
                </c:pt>
                <c:pt idx="9">
                  <c:v>35</c:v>
                </c:pt>
                <c:pt idx="10">
                  <c:v>30</c:v>
                </c:pt>
                <c:pt idx="11">
                  <c:v>30</c:v>
                </c:pt>
                <c:pt idx="12">
                  <c:v>32</c:v>
                </c:pt>
                <c:pt idx="13">
                  <c:v>30</c:v>
                </c:pt>
                <c:pt idx="14">
                  <c:v>26</c:v>
                </c:pt>
                <c:pt idx="15">
                  <c:v>28</c:v>
                </c:pt>
                <c:pt idx="16">
                  <c:v>28</c:v>
                </c:pt>
                <c:pt idx="17">
                  <c:v>32</c:v>
                </c:pt>
                <c:pt idx="18">
                  <c:v>45</c:v>
                </c:pt>
                <c:pt idx="19">
                  <c:v>45</c:v>
                </c:pt>
                <c:pt idx="20">
                  <c:v>48</c:v>
                </c:pt>
                <c:pt idx="21">
                  <c:v>53</c:v>
                </c:pt>
                <c:pt idx="22">
                  <c:v>55</c:v>
                </c:pt>
                <c:pt idx="23">
                  <c:v>60</c:v>
                </c:pt>
              </c:numCache>
            </c:numRef>
          </c:val>
        </c:ser>
        <c:dLbls>
          <c:showLegendKey val="0"/>
          <c:showVal val="1"/>
          <c:showCatName val="0"/>
          <c:showSerName val="0"/>
          <c:showPercent val="0"/>
          <c:showBubbleSize val="0"/>
        </c:dLbls>
        <c:gapWidth val="101"/>
        <c:axId val="272388096"/>
        <c:axId val="271792896"/>
      </c:barChart>
      <c:catAx>
        <c:axId val="272388096"/>
        <c:scaling>
          <c:orientation val="maxMin"/>
        </c:scaling>
        <c:delete val="1"/>
        <c:axPos val="l"/>
        <c:majorGridlines>
          <c:spPr>
            <a:ln w="3175">
              <a:solidFill>
                <a:srgbClr val="A1A1A1"/>
              </a:solidFill>
              <a:prstDash val="solid"/>
            </a:ln>
          </c:spPr>
        </c:majorGridlines>
        <c:numFmt formatCode="General" sourceLinked="1"/>
        <c:majorTickMark val="out"/>
        <c:minorTickMark val="none"/>
        <c:tickLblPos val="nextTo"/>
        <c:crossAx val="271792896"/>
        <c:crosses val="autoZero"/>
        <c:auto val="1"/>
        <c:lblAlgn val="ctr"/>
        <c:lblOffset val="100"/>
        <c:noMultiLvlLbl val="0"/>
      </c:catAx>
      <c:valAx>
        <c:axId val="271792896"/>
        <c:scaling>
          <c:orientation val="minMax"/>
        </c:scaling>
        <c:delete val="0"/>
        <c:axPos val="t"/>
        <c:majorGridlines>
          <c:spPr>
            <a:ln w="3175">
              <a:solidFill>
                <a:schemeClr val="bg2">
                  <a:lumMod val="75000"/>
                </a:schemeClr>
              </a:solidFill>
              <a:prstDash val="solid"/>
            </a:ln>
          </c:spPr>
        </c:majorGridlines>
        <c:numFmt formatCode="General" sourceLinked="1"/>
        <c:majorTickMark val="out"/>
        <c:minorTickMark val="none"/>
        <c:tickLblPos val="nextTo"/>
        <c:spPr>
          <a:ln w="25400">
            <a:solidFill>
              <a:srgbClr val="000000"/>
            </a:solidFill>
            <a:prstDash val="solid"/>
          </a:ln>
        </c:spPr>
        <c:txPr>
          <a:bodyPr rot="0" vert="horz"/>
          <a:lstStyle/>
          <a:p>
            <a:pPr>
              <a:defRPr sz="575" b="0" i="0" u="none" strike="noStrike" baseline="0">
                <a:solidFill>
                  <a:srgbClr val="000000"/>
                </a:solidFill>
                <a:latin typeface="Arial"/>
                <a:ea typeface="Arial"/>
                <a:cs typeface="Arial"/>
              </a:defRPr>
            </a:pPr>
            <a:endParaRPr lang="pt-BR"/>
          </a:p>
        </c:txPr>
        <c:crossAx val="272388096"/>
        <c:crosses val="autoZero"/>
        <c:crossBetween val="between"/>
      </c:valAx>
      <c:spPr>
        <a:noFill/>
        <a:ln w="12700">
          <a:solidFill>
            <a:srgbClr val="A1A1A1"/>
          </a:solidFill>
          <a:prstDash val="solid"/>
        </a:ln>
      </c:spPr>
    </c:plotArea>
    <c:plotVisOnly val="1"/>
    <c:dispBlanksAs val="gap"/>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BR"/>
    </a:p>
  </c:txPr>
  <c:printSettings>
    <c:headerFooter alignWithMargins="0"/>
    <c:pageMargins b="0.984251969" l="0.78740157499999996" r="0.78740157499999996" t="0.984251969" header="0.49212598499999999" footer="0.49212598499999999"/>
    <c:pageSetup paperSize="9" orientation="landscape" horizontalDpi="300" verticalDpi="300"/>
  </c:printSettings>
</c:chartSpace>
</file>

<file path=xl/ctrlProps/ctrlProp1.xml><?xml version="1.0" encoding="utf-8"?>
<formControlPr xmlns="http://schemas.microsoft.com/office/spreadsheetml/2009/9/main" objectType="CheckBox" fmlaLink="$X$15" lockText="1"/>
</file>

<file path=xl/ctrlProps/ctrlProp10.xml><?xml version="1.0" encoding="utf-8"?>
<formControlPr xmlns="http://schemas.microsoft.com/office/spreadsheetml/2009/9/main" objectType="CheckBox" fmlaLink="$Y$16" lockText="1"/>
</file>

<file path=xl/ctrlProps/ctrlProp100.xml><?xml version="1.0" encoding="utf-8"?>
<formControlPr xmlns="http://schemas.microsoft.com/office/spreadsheetml/2009/9/main" objectType="CheckBox" fmlaLink="$AB$26" lockText="1"/>
</file>

<file path=xl/ctrlProps/ctrlProp101.xml><?xml version="1.0" encoding="utf-8"?>
<formControlPr xmlns="http://schemas.microsoft.com/office/spreadsheetml/2009/9/main" objectType="CheckBox" fmlaLink="$AC$26" lockText="1"/>
</file>

<file path=xl/ctrlProps/ctrlProp102.xml><?xml version="1.0" encoding="utf-8"?>
<formControlPr xmlns="http://schemas.microsoft.com/office/spreadsheetml/2009/9/main" objectType="CheckBox" fmlaLink="$AD$26" lockText="1"/>
</file>

<file path=xl/ctrlProps/ctrlProp103.xml><?xml version="1.0" encoding="utf-8"?>
<formControlPr xmlns="http://schemas.microsoft.com/office/spreadsheetml/2009/9/main" objectType="CheckBox" fmlaLink="$AE$26" lockText="1"/>
</file>

<file path=xl/ctrlProps/ctrlProp104.xml><?xml version="1.0" encoding="utf-8"?>
<formControlPr xmlns="http://schemas.microsoft.com/office/spreadsheetml/2009/9/main" objectType="CheckBox" fmlaLink="$X$27" lockText="1"/>
</file>

<file path=xl/ctrlProps/ctrlProp105.xml><?xml version="1.0" encoding="utf-8"?>
<formControlPr xmlns="http://schemas.microsoft.com/office/spreadsheetml/2009/9/main" objectType="CheckBox" fmlaLink="$Y$27" lockText="1"/>
</file>

<file path=xl/ctrlProps/ctrlProp106.xml><?xml version="1.0" encoding="utf-8"?>
<formControlPr xmlns="http://schemas.microsoft.com/office/spreadsheetml/2009/9/main" objectType="CheckBox" checked="Checked" fmlaLink="$Z$27" lockText="1"/>
</file>

<file path=xl/ctrlProps/ctrlProp107.xml><?xml version="1.0" encoding="utf-8"?>
<formControlPr xmlns="http://schemas.microsoft.com/office/spreadsheetml/2009/9/main" objectType="CheckBox" fmlaLink="$AA$27" lockText="1"/>
</file>

<file path=xl/ctrlProps/ctrlProp108.xml><?xml version="1.0" encoding="utf-8"?>
<formControlPr xmlns="http://schemas.microsoft.com/office/spreadsheetml/2009/9/main" objectType="CheckBox" fmlaLink="$AB$27" lockText="1"/>
</file>

<file path=xl/ctrlProps/ctrlProp109.xml><?xml version="1.0" encoding="utf-8"?>
<formControlPr xmlns="http://schemas.microsoft.com/office/spreadsheetml/2009/9/main" objectType="CheckBox" fmlaLink="$AC$27" lockText="1"/>
</file>

<file path=xl/ctrlProps/ctrlProp11.xml><?xml version="1.0" encoding="utf-8"?>
<formControlPr xmlns="http://schemas.microsoft.com/office/spreadsheetml/2009/9/main" objectType="CheckBox" checked="Checked" fmlaLink="$Z$16" lockText="1"/>
</file>

<file path=xl/ctrlProps/ctrlProp110.xml><?xml version="1.0" encoding="utf-8"?>
<formControlPr xmlns="http://schemas.microsoft.com/office/spreadsheetml/2009/9/main" objectType="CheckBox" fmlaLink="$AD$27" lockText="1"/>
</file>

<file path=xl/ctrlProps/ctrlProp111.xml><?xml version="1.0" encoding="utf-8"?>
<formControlPr xmlns="http://schemas.microsoft.com/office/spreadsheetml/2009/9/main" objectType="CheckBox" fmlaLink="$AE$27" lockText="1"/>
</file>

<file path=xl/ctrlProps/ctrlProp112.xml><?xml version="1.0" encoding="utf-8"?>
<formControlPr xmlns="http://schemas.microsoft.com/office/spreadsheetml/2009/9/main" objectType="CheckBox" fmlaLink="$X$28" lockText="1"/>
</file>

<file path=xl/ctrlProps/ctrlProp113.xml><?xml version="1.0" encoding="utf-8"?>
<formControlPr xmlns="http://schemas.microsoft.com/office/spreadsheetml/2009/9/main" objectType="CheckBox" fmlaLink="$Y$28" lockText="1"/>
</file>

<file path=xl/ctrlProps/ctrlProp114.xml><?xml version="1.0" encoding="utf-8"?>
<formControlPr xmlns="http://schemas.microsoft.com/office/spreadsheetml/2009/9/main" objectType="CheckBox" checked="Checked" fmlaLink="$Z$28" lockText="1"/>
</file>

<file path=xl/ctrlProps/ctrlProp115.xml><?xml version="1.0" encoding="utf-8"?>
<formControlPr xmlns="http://schemas.microsoft.com/office/spreadsheetml/2009/9/main" objectType="CheckBox" fmlaLink="$AA$28" lockText="1"/>
</file>

<file path=xl/ctrlProps/ctrlProp116.xml><?xml version="1.0" encoding="utf-8"?>
<formControlPr xmlns="http://schemas.microsoft.com/office/spreadsheetml/2009/9/main" objectType="CheckBox" fmlaLink="$AB$28" lockText="1"/>
</file>

<file path=xl/ctrlProps/ctrlProp117.xml><?xml version="1.0" encoding="utf-8"?>
<formControlPr xmlns="http://schemas.microsoft.com/office/spreadsheetml/2009/9/main" objectType="CheckBox" fmlaLink="$AC$28" lockText="1"/>
</file>

<file path=xl/ctrlProps/ctrlProp118.xml><?xml version="1.0" encoding="utf-8"?>
<formControlPr xmlns="http://schemas.microsoft.com/office/spreadsheetml/2009/9/main" objectType="CheckBox" fmlaLink="$AD$28" lockText="1"/>
</file>

<file path=xl/ctrlProps/ctrlProp119.xml><?xml version="1.0" encoding="utf-8"?>
<formControlPr xmlns="http://schemas.microsoft.com/office/spreadsheetml/2009/9/main" objectType="CheckBox" fmlaLink="$AE$28" lockText="1"/>
</file>

<file path=xl/ctrlProps/ctrlProp12.xml><?xml version="1.0" encoding="utf-8"?>
<formControlPr xmlns="http://schemas.microsoft.com/office/spreadsheetml/2009/9/main" objectType="CheckBox" fmlaLink="$AA$16" lockText="1"/>
</file>

<file path=xl/ctrlProps/ctrlProp120.xml><?xml version="1.0" encoding="utf-8"?>
<formControlPr xmlns="http://schemas.microsoft.com/office/spreadsheetml/2009/9/main" objectType="CheckBox" fmlaLink="$X$29" lockText="1"/>
</file>

<file path=xl/ctrlProps/ctrlProp121.xml><?xml version="1.0" encoding="utf-8"?>
<formControlPr xmlns="http://schemas.microsoft.com/office/spreadsheetml/2009/9/main" objectType="CheckBox" fmlaLink="$Y$29" lockText="1"/>
</file>

<file path=xl/ctrlProps/ctrlProp122.xml><?xml version="1.0" encoding="utf-8"?>
<formControlPr xmlns="http://schemas.microsoft.com/office/spreadsheetml/2009/9/main" objectType="CheckBox" checked="Checked" fmlaLink="$Z$29" lockText="1"/>
</file>

<file path=xl/ctrlProps/ctrlProp123.xml><?xml version="1.0" encoding="utf-8"?>
<formControlPr xmlns="http://schemas.microsoft.com/office/spreadsheetml/2009/9/main" objectType="CheckBox" fmlaLink="$AA$29" lockText="1"/>
</file>

<file path=xl/ctrlProps/ctrlProp124.xml><?xml version="1.0" encoding="utf-8"?>
<formControlPr xmlns="http://schemas.microsoft.com/office/spreadsheetml/2009/9/main" objectType="CheckBox" fmlaLink="$AB$29" lockText="1"/>
</file>

<file path=xl/ctrlProps/ctrlProp125.xml><?xml version="1.0" encoding="utf-8"?>
<formControlPr xmlns="http://schemas.microsoft.com/office/spreadsheetml/2009/9/main" objectType="CheckBox" fmlaLink="$AC$29" lockText="1"/>
</file>

<file path=xl/ctrlProps/ctrlProp126.xml><?xml version="1.0" encoding="utf-8"?>
<formControlPr xmlns="http://schemas.microsoft.com/office/spreadsheetml/2009/9/main" objectType="CheckBox" fmlaLink="$AD$29" lockText="1"/>
</file>

<file path=xl/ctrlProps/ctrlProp127.xml><?xml version="1.0" encoding="utf-8"?>
<formControlPr xmlns="http://schemas.microsoft.com/office/spreadsheetml/2009/9/main" objectType="CheckBox" fmlaLink="$AE$30" lockText="1"/>
</file>

<file path=xl/ctrlProps/ctrlProp128.xml><?xml version="1.0" encoding="utf-8"?>
<formControlPr xmlns="http://schemas.microsoft.com/office/spreadsheetml/2009/9/main" objectType="CheckBox" fmlaLink="$X$30" lockText="1"/>
</file>

<file path=xl/ctrlProps/ctrlProp129.xml><?xml version="1.0" encoding="utf-8"?>
<formControlPr xmlns="http://schemas.microsoft.com/office/spreadsheetml/2009/9/main" objectType="CheckBox" fmlaLink="$Y$30" lockText="1"/>
</file>

<file path=xl/ctrlProps/ctrlProp13.xml><?xml version="1.0" encoding="utf-8"?>
<formControlPr xmlns="http://schemas.microsoft.com/office/spreadsheetml/2009/9/main" objectType="CheckBox" fmlaLink="$AB$16" lockText="1"/>
</file>

<file path=xl/ctrlProps/ctrlProp130.xml><?xml version="1.0" encoding="utf-8"?>
<formControlPr xmlns="http://schemas.microsoft.com/office/spreadsheetml/2009/9/main" objectType="CheckBox" checked="Checked" fmlaLink="$Z$30" lockText="1"/>
</file>

<file path=xl/ctrlProps/ctrlProp131.xml><?xml version="1.0" encoding="utf-8"?>
<formControlPr xmlns="http://schemas.microsoft.com/office/spreadsheetml/2009/9/main" objectType="CheckBox" fmlaLink="$AA$30" lockText="1"/>
</file>

<file path=xl/ctrlProps/ctrlProp132.xml><?xml version="1.0" encoding="utf-8"?>
<formControlPr xmlns="http://schemas.microsoft.com/office/spreadsheetml/2009/9/main" objectType="CheckBox" fmlaLink="$AB$30" lockText="1"/>
</file>

<file path=xl/ctrlProps/ctrlProp133.xml><?xml version="1.0" encoding="utf-8"?>
<formControlPr xmlns="http://schemas.microsoft.com/office/spreadsheetml/2009/9/main" objectType="CheckBox" fmlaLink="$AC$30" lockText="1"/>
</file>

<file path=xl/ctrlProps/ctrlProp134.xml><?xml version="1.0" encoding="utf-8"?>
<formControlPr xmlns="http://schemas.microsoft.com/office/spreadsheetml/2009/9/main" objectType="CheckBox" fmlaLink="$AD$30" lockText="1"/>
</file>

<file path=xl/ctrlProps/ctrlProp135.xml><?xml version="1.0" encoding="utf-8"?>
<formControlPr xmlns="http://schemas.microsoft.com/office/spreadsheetml/2009/9/main" objectType="CheckBox" fmlaLink="$AE$31" lockText="1"/>
</file>

<file path=xl/ctrlProps/ctrlProp136.xml><?xml version="1.0" encoding="utf-8"?>
<formControlPr xmlns="http://schemas.microsoft.com/office/spreadsheetml/2009/9/main" objectType="CheckBox" fmlaLink="$X$31" lockText="1"/>
</file>

<file path=xl/ctrlProps/ctrlProp137.xml><?xml version="1.0" encoding="utf-8"?>
<formControlPr xmlns="http://schemas.microsoft.com/office/spreadsheetml/2009/9/main" objectType="CheckBox" fmlaLink="$Y$31" lockText="1"/>
</file>

<file path=xl/ctrlProps/ctrlProp138.xml><?xml version="1.0" encoding="utf-8"?>
<formControlPr xmlns="http://schemas.microsoft.com/office/spreadsheetml/2009/9/main" objectType="CheckBox" checked="Checked" fmlaLink="$Z$31" lockText="1"/>
</file>

<file path=xl/ctrlProps/ctrlProp139.xml><?xml version="1.0" encoding="utf-8"?>
<formControlPr xmlns="http://schemas.microsoft.com/office/spreadsheetml/2009/9/main" objectType="CheckBox" fmlaLink="$AA$31" lockText="1"/>
</file>

<file path=xl/ctrlProps/ctrlProp14.xml><?xml version="1.0" encoding="utf-8"?>
<formControlPr xmlns="http://schemas.microsoft.com/office/spreadsheetml/2009/9/main" objectType="CheckBox" fmlaLink="$AC$16" lockText="1"/>
</file>

<file path=xl/ctrlProps/ctrlProp140.xml><?xml version="1.0" encoding="utf-8"?>
<formControlPr xmlns="http://schemas.microsoft.com/office/spreadsheetml/2009/9/main" objectType="CheckBox" fmlaLink="$AB$31" lockText="1"/>
</file>

<file path=xl/ctrlProps/ctrlProp141.xml><?xml version="1.0" encoding="utf-8"?>
<formControlPr xmlns="http://schemas.microsoft.com/office/spreadsheetml/2009/9/main" objectType="CheckBox" fmlaLink="$AC$31" lockText="1"/>
</file>

<file path=xl/ctrlProps/ctrlProp142.xml><?xml version="1.0" encoding="utf-8"?>
<formControlPr xmlns="http://schemas.microsoft.com/office/spreadsheetml/2009/9/main" objectType="CheckBox" fmlaLink="$AD$31" lockText="1"/>
</file>

<file path=xl/ctrlProps/ctrlProp143.xml><?xml version="1.0" encoding="utf-8"?>
<formControlPr xmlns="http://schemas.microsoft.com/office/spreadsheetml/2009/9/main" objectType="CheckBox" fmlaLink="$AE$34" lockText="1"/>
</file>

<file path=xl/ctrlProps/ctrlProp144.xml><?xml version="1.0" encoding="utf-8"?>
<formControlPr xmlns="http://schemas.microsoft.com/office/spreadsheetml/2009/9/main" objectType="CheckBox" fmlaLink="$X$32" lockText="1"/>
</file>

<file path=xl/ctrlProps/ctrlProp145.xml><?xml version="1.0" encoding="utf-8"?>
<formControlPr xmlns="http://schemas.microsoft.com/office/spreadsheetml/2009/9/main" objectType="CheckBox" fmlaLink="$Y$32" lockText="1"/>
</file>

<file path=xl/ctrlProps/ctrlProp146.xml><?xml version="1.0" encoding="utf-8"?>
<formControlPr xmlns="http://schemas.microsoft.com/office/spreadsheetml/2009/9/main" objectType="CheckBox" checked="Checked" fmlaLink="$Z$32" lockText="1"/>
</file>

<file path=xl/ctrlProps/ctrlProp147.xml><?xml version="1.0" encoding="utf-8"?>
<formControlPr xmlns="http://schemas.microsoft.com/office/spreadsheetml/2009/9/main" objectType="CheckBox" fmlaLink="$AA$32" lockText="1"/>
</file>

<file path=xl/ctrlProps/ctrlProp148.xml><?xml version="1.0" encoding="utf-8"?>
<formControlPr xmlns="http://schemas.microsoft.com/office/spreadsheetml/2009/9/main" objectType="CheckBox" fmlaLink="$AB$32" lockText="1"/>
</file>

<file path=xl/ctrlProps/ctrlProp149.xml><?xml version="1.0" encoding="utf-8"?>
<formControlPr xmlns="http://schemas.microsoft.com/office/spreadsheetml/2009/9/main" objectType="CheckBox" fmlaLink="$AC$32" lockText="1"/>
</file>

<file path=xl/ctrlProps/ctrlProp15.xml><?xml version="1.0" encoding="utf-8"?>
<formControlPr xmlns="http://schemas.microsoft.com/office/spreadsheetml/2009/9/main" objectType="CheckBox" fmlaLink="$AD$16" lockText="1"/>
</file>

<file path=xl/ctrlProps/ctrlProp150.xml><?xml version="1.0" encoding="utf-8"?>
<formControlPr xmlns="http://schemas.microsoft.com/office/spreadsheetml/2009/9/main" objectType="CheckBox" fmlaLink="$AD$32" lockText="1"/>
</file>

<file path=xl/ctrlProps/ctrlProp151.xml><?xml version="1.0" encoding="utf-8"?>
<formControlPr xmlns="http://schemas.microsoft.com/office/spreadsheetml/2009/9/main" objectType="CheckBox" fmlaLink="$AE$35" lockText="1"/>
</file>

<file path=xl/ctrlProps/ctrlProp152.xml><?xml version="1.0" encoding="utf-8"?>
<formControlPr xmlns="http://schemas.microsoft.com/office/spreadsheetml/2009/9/main" objectType="CheckBox" fmlaLink="$X$33" lockText="1"/>
</file>

<file path=xl/ctrlProps/ctrlProp153.xml><?xml version="1.0" encoding="utf-8"?>
<formControlPr xmlns="http://schemas.microsoft.com/office/spreadsheetml/2009/9/main" objectType="CheckBox" fmlaLink="$Y$33" lockText="1"/>
</file>

<file path=xl/ctrlProps/ctrlProp154.xml><?xml version="1.0" encoding="utf-8"?>
<formControlPr xmlns="http://schemas.microsoft.com/office/spreadsheetml/2009/9/main" objectType="CheckBox" checked="Checked" fmlaLink="$Z$33" lockText="1"/>
</file>

<file path=xl/ctrlProps/ctrlProp155.xml><?xml version="1.0" encoding="utf-8"?>
<formControlPr xmlns="http://schemas.microsoft.com/office/spreadsheetml/2009/9/main" objectType="CheckBox" fmlaLink="$AA$33" lockText="1"/>
</file>

<file path=xl/ctrlProps/ctrlProp156.xml><?xml version="1.0" encoding="utf-8"?>
<formControlPr xmlns="http://schemas.microsoft.com/office/spreadsheetml/2009/9/main" objectType="CheckBox" fmlaLink="$AB$33" lockText="1"/>
</file>

<file path=xl/ctrlProps/ctrlProp157.xml><?xml version="1.0" encoding="utf-8"?>
<formControlPr xmlns="http://schemas.microsoft.com/office/spreadsheetml/2009/9/main" objectType="CheckBox" fmlaLink="$AC$33" lockText="1"/>
</file>

<file path=xl/ctrlProps/ctrlProp158.xml><?xml version="1.0" encoding="utf-8"?>
<formControlPr xmlns="http://schemas.microsoft.com/office/spreadsheetml/2009/9/main" objectType="CheckBox" fmlaLink="$AD$33" lockText="1"/>
</file>

<file path=xl/ctrlProps/ctrlProp159.xml><?xml version="1.0" encoding="utf-8"?>
<formControlPr xmlns="http://schemas.microsoft.com/office/spreadsheetml/2009/9/main" objectType="CheckBox" fmlaLink="$AE$36" lockText="1"/>
</file>

<file path=xl/ctrlProps/ctrlProp16.xml><?xml version="1.0" encoding="utf-8"?>
<formControlPr xmlns="http://schemas.microsoft.com/office/spreadsheetml/2009/9/main" objectType="CheckBox" fmlaLink="$AE$16" lockText="1"/>
</file>

<file path=xl/ctrlProps/ctrlProp160.xml><?xml version="1.0" encoding="utf-8"?>
<formControlPr xmlns="http://schemas.microsoft.com/office/spreadsheetml/2009/9/main" objectType="CheckBox" fmlaLink="$AC$34" lockText="1"/>
</file>

<file path=xl/ctrlProps/ctrlProp161.xml><?xml version="1.0" encoding="utf-8"?>
<formControlPr xmlns="http://schemas.microsoft.com/office/spreadsheetml/2009/9/main" objectType="CheckBox" fmlaLink="$X$34" lockText="1"/>
</file>

<file path=xl/ctrlProps/ctrlProp162.xml><?xml version="1.0" encoding="utf-8"?>
<formControlPr xmlns="http://schemas.microsoft.com/office/spreadsheetml/2009/9/main" objectType="CheckBox" fmlaLink="$Y$34" lockText="1"/>
</file>

<file path=xl/ctrlProps/ctrlProp163.xml><?xml version="1.0" encoding="utf-8"?>
<formControlPr xmlns="http://schemas.microsoft.com/office/spreadsheetml/2009/9/main" objectType="CheckBox" checked="Checked" fmlaLink="$Z$34" lockText="1"/>
</file>

<file path=xl/ctrlProps/ctrlProp164.xml><?xml version="1.0" encoding="utf-8"?>
<formControlPr xmlns="http://schemas.microsoft.com/office/spreadsheetml/2009/9/main" objectType="CheckBox" fmlaLink="$AA$34" lockText="1"/>
</file>

<file path=xl/ctrlProps/ctrlProp165.xml><?xml version="1.0" encoding="utf-8"?>
<formControlPr xmlns="http://schemas.microsoft.com/office/spreadsheetml/2009/9/main" objectType="CheckBox" fmlaLink="$AB$34" lockText="1"/>
</file>

<file path=xl/ctrlProps/ctrlProp166.xml><?xml version="1.0" encoding="utf-8"?>
<formControlPr xmlns="http://schemas.microsoft.com/office/spreadsheetml/2009/9/main" objectType="CheckBox" fmlaLink="$AD$34" lockText="1"/>
</file>

<file path=xl/ctrlProps/ctrlProp167.xml><?xml version="1.0" encoding="utf-8"?>
<formControlPr xmlns="http://schemas.microsoft.com/office/spreadsheetml/2009/9/main" objectType="CheckBox" fmlaLink="$AE$37" lockText="1"/>
</file>

<file path=xl/ctrlProps/ctrlProp168.xml><?xml version="1.0" encoding="utf-8"?>
<formControlPr xmlns="http://schemas.microsoft.com/office/spreadsheetml/2009/9/main" objectType="CheckBox" fmlaLink="$X$35" lockText="1"/>
</file>

<file path=xl/ctrlProps/ctrlProp169.xml><?xml version="1.0" encoding="utf-8"?>
<formControlPr xmlns="http://schemas.microsoft.com/office/spreadsheetml/2009/9/main" objectType="CheckBox" fmlaLink="$Y$35" lockText="1"/>
</file>

<file path=xl/ctrlProps/ctrlProp17.xml><?xml version="1.0" encoding="utf-8"?>
<formControlPr xmlns="http://schemas.microsoft.com/office/spreadsheetml/2009/9/main" objectType="CheckBox" fmlaLink="$X$17" lockText="1"/>
</file>

<file path=xl/ctrlProps/ctrlProp170.xml><?xml version="1.0" encoding="utf-8"?>
<formControlPr xmlns="http://schemas.microsoft.com/office/spreadsheetml/2009/9/main" objectType="CheckBox" checked="Checked" fmlaLink="$Z$35" lockText="1"/>
</file>

<file path=xl/ctrlProps/ctrlProp171.xml><?xml version="1.0" encoding="utf-8"?>
<formControlPr xmlns="http://schemas.microsoft.com/office/spreadsheetml/2009/9/main" objectType="CheckBox" fmlaLink="$AA$35" lockText="1"/>
</file>

<file path=xl/ctrlProps/ctrlProp172.xml><?xml version="1.0" encoding="utf-8"?>
<formControlPr xmlns="http://schemas.microsoft.com/office/spreadsheetml/2009/9/main" objectType="CheckBox" fmlaLink="$AB$35" lockText="1"/>
</file>

<file path=xl/ctrlProps/ctrlProp173.xml><?xml version="1.0" encoding="utf-8"?>
<formControlPr xmlns="http://schemas.microsoft.com/office/spreadsheetml/2009/9/main" objectType="CheckBox" fmlaLink="$AC$35" lockText="1"/>
</file>

<file path=xl/ctrlProps/ctrlProp174.xml><?xml version="1.0" encoding="utf-8"?>
<formControlPr xmlns="http://schemas.microsoft.com/office/spreadsheetml/2009/9/main" objectType="CheckBox" fmlaLink="$AD$35" lockText="1"/>
</file>

<file path=xl/ctrlProps/ctrlProp175.xml><?xml version="1.0" encoding="utf-8"?>
<formControlPr xmlns="http://schemas.microsoft.com/office/spreadsheetml/2009/9/main" objectType="CheckBox" fmlaLink="$X$36" lockText="1"/>
</file>

<file path=xl/ctrlProps/ctrlProp176.xml><?xml version="1.0" encoding="utf-8"?>
<formControlPr xmlns="http://schemas.microsoft.com/office/spreadsheetml/2009/9/main" objectType="CheckBox" fmlaLink="$Y$36" lockText="1"/>
</file>

<file path=xl/ctrlProps/ctrlProp177.xml><?xml version="1.0" encoding="utf-8"?>
<formControlPr xmlns="http://schemas.microsoft.com/office/spreadsheetml/2009/9/main" objectType="CheckBox" checked="Checked" fmlaLink="$Z$36" lockText="1"/>
</file>

<file path=xl/ctrlProps/ctrlProp178.xml><?xml version="1.0" encoding="utf-8"?>
<formControlPr xmlns="http://schemas.microsoft.com/office/spreadsheetml/2009/9/main" objectType="CheckBox" fmlaLink="$AA$36" lockText="1"/>
</file>

<file path=xl/ctrlProps/ctrlProp179.xml><?xml version="1.0" encoding="utf-8"?>
<formControlPr xmlns="http://schemas.microsoft.com/office/spreadsheetml/2009/9/main" objectType="CheckBox" fmlaLink="$AB$36" lockText="1"/>
</file>

<file path=xl/ctrlProps/ctrlProp18.xml><?xml version="1.0" encoding="utf-8"?>
<formControlPr xmlns="http://schemas.microsoft.com/office/spreadsheetml/2009/9/main" objectType="CheckBox" fmlaLink="$Y$17" lockText="1"/>
</file>

<file path=xl/ctrlProps/ctrlProp180.xml><?xml version="1.0" encoding="utf-8"?>
<formControlPr xmlns="http://schemas.microsoft.com/office/spreadsheetml/2009/9/main" objectType="CheckBox" fmlaLink="$AC$36" lockText="1"/>
</file>

<file path=xl/ctrlProps/ctrlProp181.xml><?xml version="1.0" encoding="utf-8"?>
<formControlPr xmlns="http://schemas.microsoft.com/office/spreadsheetml/2009/9/main" objectType="CheckBox" fmlaLink="$AD$36" lockText="1"/>
</file>

<file path=xl/ctrlProps/ctrlProp182.xml><?xml version="1.0" encoding="utf-8"?>
<formControlPr xmlns="http://schemas.microsoft.com/office/spreadsheetml/2009/9/main" objectType="CheckBox" fmlaLink="$X$37" lockText="1"/>
</file>

<file path=xl/ctrlProps/ctrlProp183.xml><?xml version="1.0" encoding="utf-8"?>
<formControlPr xmlns="http://schemas.microsoft.com/office/spreadsheetml/2009/9/main" objectType="CheckBox" fmlaLink="$Y$37" lockText="1"/>
</file>

<file path=xl/ctrlProps/ctrlProp184.xml><?xml version="1.0" encoding="utf-8"?>
<formControlPr xmlns="http://schemas.microsoft.com/office/spreadsheetml/2009/9/main" objectType="CheckBox" checked="Checked" fmlaLink="$Z$37" lockText="1"/>
</file>

<file path=xl/ctrlProps/ctrlProp185.xml><?xml version="1.0" encoding="utf-8"?>
<formControlPr xmlns="http://schemas.microsoft.com/office/spreadsheetml/2009/9/main" objectType="CheckBox" fmlaLink="$AA$37" lockText="1"/>
</file>

<file path=xl/ctrlProps/ctrlProp186.xml><?xml version="1.0" encoding="utf-8"?>
<formControlPr xmlns="http://schemas.microsoft.com/office/spreadsheetml/2009/9/main" objectType="CheckBox" fmlaLink="$AB$37" lockText="1"/>
</file>

<file path=xl/ctrlProps/ctrlProp187.xml><?xml version="1.0" encoding="utf-8"?>
<formControlPr xmlns="http://schemas.microsoft.com/office/spreadsheetml/2009/9/main" objectType="CheckBox" fmlaLink="$AC$37" lockText="1"/>
</file>

<file path=xl/ctrlProps/ctrlProp188.xml><?xml version="1.0" encoding="utf-8"?>
<formControlPr xmlns="http://schemas.microsoft.com/office/spreadsheetml/2009/9/main" objectType="CheckBox" fmlaLink="$AD$37" lockText="1"/>
</file>

<file path=xl/ctrlProps/ctrlProp189.xml><?xml version="1.0" encoding="utf-8"?>
<formControlPr xmlns="http://schemas.microsoft.com/office/spreadsheetml/2009/9/main" objectType="CheckBox" fmlaLink="$AE$38" lockText="1"/>
</file>

<file path=xl/ctrlProps/ctrlProp19.xml><?xml version="1.0" encoding="utf-8"?>
<formControlPr xmlns="http://schemas.microsoft.com/office/spreadsheetml/2009/9/main" objectType="CheckBox" checked="Checked" fmlaLink="$Z$17" lockText="1"/>
</file>

<file path=xl/ctrlProps/ctrlProp190.xml><?xml version="1.0" encoding="utf-8"?>
<formControlPr xmlns="http://schemas.microsoft.com/office/spreadsheetml/2009/9/main" objectType="CheckBox" fmlaLink="$X$38" lockText="1"/>
</file>

<file path=xl/ctrlProps/ctrlProp191.xml><?xml version="1.0" encoding="utf-8"?>
<formControlPr xmlns="http://schemas.microsoft.com/office/spreadsheetml/2009/9/main" objectType="CheckBox" fmlaLink="$Y$38" lockText="1"/>
</file>

<file path=xl/ctrlProps/ctrlProp192.xml><?xml version="1.0" encoding="utf-8"?>
<formControlPr xmlns="http://schemas.microsoft.com/office/spreadsheetml/2009/9/main" objectType="CheckBox" checked="Checked" fmlaLink="$Z$38" lockText="1"/>
</file>

<file path=xl/ctrlProps/ctrlProp193.xml><?xml version="1.0" encoding="utf-8"?>
<formControlPr xmlns="http://schemas.microsoft.com/office/spreadsheetml/2009/9/main" objectType="CheckBox" fmlaLink="$AA$38" lockText="1"/>
</file>

<file path=xl/ctrlProps/ctrlProp194.xml><?xml version="1.0" encoding="utf-8"?>
<formControlPr xmlns="http://schemas.microsoft.com/office/spreadsheetml/2009/9/main" objectType="CheckBox" fmlaLink="$AB$38" lockText="1"/>
</file>

<file path=xl/ctrlProps/ctrlProp195.xml><?xml version="1.0" encoding="utf-8"?>
<formControlPr xmlns="http://schemas.microsoft.com/office/spreadsheetml/2009/9/main" objectType="CheckBox" fmlaLink="$AC$38" lockText="1"/>
</file>

<file path=xl/ctrlProps/ctrlProp196.xml><?xml version="1.0" encoding="utf-8"?>
<formControlPr xmlns="http://schemas.microsoft.com/office/spreadsheetml/2009/9/main" objectType="CheckBox" fmlaLink="$AD$38" lockText="1"/>
</file>

<file path=xl/ctrlProps/ctrlProp197.xml><?xml version="1.0" encoding="utf-8"?>
<formControlPr xmlns="http://schemas.microsoft.com/office/spreadsheetml/2009/9/main" objectType="CheckBox" fmlaLink="$X$39" lockText="1"/>
</file>

<file path=xl/ctrlProps/ctrlProp198.xml><?xml version="1.0" encoding="utf-8"?>
<formControlPr xmlns="http://schemas.microsoft.com/office/spreadsheetml/2009/9/main" objectType="CheckBox" fmlaLink="$Y$39" lockText="1"/>
</file>

<file path=xl/ctrlProps/ctrlProp199.xml><?xml version="1.0" encoding="utf-8"?>
<formControlPr xmlns="http://schemas.microsoft.com/office/spreadsheetml/2009/9/main" objectType="CheckBox" fmlaLink="$Z$39" lockText="1"/>
</file>

<file path=xl/ctrlProps/ctrlProp2.xml><?xml version="1.0" encoding="utf-8"?>
<formControlPr xmlns="http://schemas.microsoft.com/office/spreadsheetml/2009/9/main" objectType="CheckBox" fmlaLink="$Y$15" lockText="1"/>
</file>

<file path=xl/ctrlProps/ctrlProp20.xml><?xml version="1.0" encoding="utf-8"?>
<formControlPr xmlns="http://schemas.microsoft.com/office/spreadsheetml/2009/9/main" objectType="CheckBox" fmlaLink="$AA$17" lockText="1"/>
</file>

<file path=xl/ctrlProps/ctrlProp200.xml><?xml version="1.0" encoding="utf-8"?>
<formControlPr xmlns="http://schemas.microsoft.com/office/spreadsheetml/2009/9/main" objectType="CheckBox" fmlaLink="$AA$39" lockText="1"/>
</file>

<file path=xl/ctrlProps/ctrlProp201.xml><?xml version="1.0" encoding="utf-8"?>
<formControlPr xmlns="http://schemas.microsoft.com/office/spreadsheetml/2009/9/main" objectType="CheckBox" fmlaLink="$AB$39" lockText="1"/>
</file>

<file path=xl/ctrlProps/ctrlProp202.xml><?xml version="1.0" encoding="utf-8"?>
<formControlPr xmlns="http://schemas.microsoft.com/office/spreadsheetml/2009/9/main" objectType="CheckBox" fmlaLink="$AC$39" lockText="1"/>
</file>

<file path=xl/ctrlProps/ctrlProp203.xml><?xml version="1.0" encoding="utf-8"?>
<formControlPr xmlns="http://schemas.microsoft.com/office/spreadsheetml/2009/9/main" objectType="CheckBox" fmlaLink="$AD$39" lockText="1"/>
</file>

<file path=xl/ctrlProps/ctrlProp204.xml><?xml version="1.0" encoding="utf-8"?>
<formControlPr xmlns="http://schemas.microsoft.com/office/spreadsheetml/2009/9/main" objectType="CheckBox" fmlaLink="$AE$39" lockText="1"/>
</file>

<file path=xl/ctrlProps/ctrlProp205.xml><?xml version="1.0" encoding="utf-8"?>
<formControlPr xmlns="http://schemas.microsoft.com/office/spreadsheetml/2009/9/main" objectType="CheckBox" fmlaLink="$X$40" lockText="1"/>
</file>

<file path=xl/ctrlProps/ctrlProp206.xml><?xml version="1.0" encoding="utf-8"?>
<formControlPr xmlns="http://schemas.microsoft.com/office/spreadsheetml/2009/9/main" objectType="CheckBox" fmlaLink="$Y$40" lockText="1"/>
</file>

<file path=xl/ctrlProps/ctrlProp207.xml><?xml version="1.0" encoding="utf-8"?>
<formControlPr xmlns="http://schemas.microsoft.com/office/spreadsheetml/2009/9/main" objectType="CheckBox" fmlaLink="$Z$40" lockText="1"/>
</file>

<file path=xl/ctrlProps/ctrlProp208.xml><?xml version="1.0" encoding="utf-8"?>
<formControlPr xmlns="http://schemas.microsoft.com/office/spreadsheetml/2009/9/main" objectType="CheckBox" fmlaLink="$AA$40" lockText="1"/>
</file>

<file path=xl/ctrlProps/ctrlProp209.xml><?xml version="1.0" encoding="utf-8"?>
<formControlPr xmlns="http://schemas.microsoft.com/office/spreadsheetml/2009/9/main" objectType="CheckBox" fmlaLink="$AB$40" lockText="1"/>
</file>

<file path=xl/ctrlProps/ctrlProp21.xml><?xml version="1.0" encoding="utf-8"?>
<formControlPr xmlns="http://schemas.microsoft.com/office/spreadsheetml/2009/9/main" objectType="CheckBox" fmlaLink="$AB$17" lockText="1"/>
</file>

<file path=xl/ctrlProps/ctrlProp210.xml><?xml version="1.0" encoding="utf-8"?>
<formControlPr xmlns="http://schemas.microsoft.com/office/spreadsheetml/2009/9/main" objectType="CheckBox" fmlaLink="$AC$40" lockText="1"/>
</file>

<file path=xl/ctrlProps/ctrlProp211.xml><?xml version="1.0" encoding="utf-8"?>
<formControlPr xmlns="http://schemas.microsoft.com/office/spreadsheetml/2009/9/main" objectType="CheckBox" fmlaLink="$AD$40" lockText="1"/>
</file>

<file path=xl/ctrlProps/ctrlProp212.xml><?xml version="1.0" encoding="utf-8"?>
<formControlPr xmlns="http://schemas.microsoft.com/office/spreadsheetml/2009/9/main" objectType="CheckBox" fmlaLink="$AE$40" lockText="1"/>
</file>

<file path=xl/ctrlProps/ctrlProp213.xml><?xml version="1.0" encoding="utf-8"?>
<formControlPr xmlns="http://schemas.microsoft.com/office/spreadsheetml/2009/9/main" objectType="CheckBox" fmlaLink="$X$41" lockText="1"/>
</file>

<file path=xl/ctrlProps/ctrlProp214.xml><?xml version="1.0" encoding="utf-8"?>
<formControlPr xmlns="http://schemas.microsoft.com/office/spreadsheetml/2009/9/main" objectType="CheckBox" fmlaLink="$Y$41" lockText="1"/>
</file>

<file path=xl/ctrlProps/ctrlProp215.xml><?xml version="1.0" encoding="utf-8"?>
<formControlPr xmlns="http://schemas.microsoft.com/office/spreadsheetml/2009/9/main" objectType="CheckBox" fmlaLink="$Z$41" lockText="1"/>
</file>

<file path=xl/ctrlProps/ctrlProp216.xml><?xml version="1.0" encoding="utf-8"?>
<formControlPr xmlns="http://schemas.microsoft.com/office/spreadsheetml/2009/9/main" objectType="CheckBox" fmlaLink="$AA$41" lockText="1"/>
</file>

<file path=xl/ctrlProps/ctrlProp217.xml><?xml version="1.0" encoding="utf-8"?>
<formControlPr xmlns="http://schemas.microsoft.com/office/spreadsheetml/2009/9/main" objectType="CheckBox" fmlaLink="$AB$41" lockText="1"/>
</file>

<file path=xl/ctrlProps/ctrlProp218.xml><?xml version="1.0" encoding="utf-8"?>
<formControlPr xmlns="http://schemas.microsoft.com/office/spreadsheetml/2009/9/main" objectType="CheckBox" fmlaLink="$AC$41" lockText="1"/>
</file>

<file path=xl/ctrlProps/ctrlProp219.xml><?xml version="1.0" encoding="utf-8"?>
<formControlPr xmlns="http://schemas.microsoft.com/office/spreadsheetml/2009/9/main" objectType="CheckBox" fmlaLink="$AD$41" lockText="1"/>
</file>

<file path=xl/ctrlProps/ctrlProp22.xml><?xml version="1.0" encoding="utf-8"?>
<formControlPr xmlns="http://schemas.microsoft.com/office/spreadsheetml/2009/9/main" objectType="CheckBox" fmlaLink="$AC$17" lockText="1"/>
</file>

<file path=xl/ctrlProps/ctrlProp220.xml><?xml version="1.0" encoding="utf-8"?>
<formControlPr xmlns="http://schemas.microsoft.com/office/spreadsheetml/2009/9/main" objectType="CheckBox" fmlaLink="$AE$41" lockText="1"/>
</file>

<file path=xl/ctrlProps/ctrlProp221.xml><?xml version="1.0" encoding="utf-8"?>
<formControlPr xmlns="http://schemas.microsoft.com/office/spreadsheetml/2009/9/main" objectType="CheckBox" fmlaLink="$X$42" lockText="1"/>
</file>

<file path=xl/ctrlProps/ctrlProp222.xml><?xml version="1.0" encoding="utf-8"?>
<formControlPr xmlns="http://schemas.microsoft.com/office/spreadsheetml/2009/9/main" objectType="CheckBox" fmlaLink="$Y$42" lockText="1"/>
</file>

<file path=xl/ctrlProps/ctrlProp223.xml><?xml version="1.0" encoding="utf-8"?>
<formControlPr xmlns="http://schemas.microsoft.com/office/spreadsheetml/2009/9/main" objectType="CheckBox" fmlaLink="$Z$42" lockText="1"/>
</file>

<file path=xl/ctrlProps/ctrlProp224.xml><?xml version="1.0" encoding="utf-8"?>
<formControlPr xmlns="http://schemas.microsoft.com/office/spreadsheetml/2009/9/main" objectType="CheckBox" fmlaLink="$AA$42" lockText="1"/>
</file>

<file path=xl/ctrlProps/ctrlProp225.xml><?xml version="1.0" encoding="utf-8"?>
<formControlPr xmlns="http://schemas.microsoft.com/office/spreadsheetml/2009/9/main" objectType="CheckBox" fmlaLink="$AB$42" lockText="1"/>
</file>

<file path=xl/ctrlProps/ctrlProp226.xml><?xml version="1.0" encoding="utf-8"?>
<formControlPr xmlns="http://schemas.microsoft.com/office/spreadsheetml/2009/9/main" objectType="CheckBox" fmlaLink="$AC$42" lockText="1"/>
</file>

<file path=xl/ctrlProps/ctrlProp227.xml><?xml version="1.0" encoding="utf-8"?>
<formControlPr xmlns="http://schemas.microsoft.com/office/spreadsheetml/2009/9/main" objectType="CheckBox" fmlaLink="$AD$42" lockText="1"/>
</file>

<file path=xl/ctrlProps/ctrlProp228.xml><?xml version="1.0" encoding="utf-8"?>
<formControlPr xmlns="http://schemas.microsoft.com/office/spreadsheetml/2009/9/main" objectType="CheckBox" fmlaLink="$AE$42" lockText="1"/>
</file>

<file path=xl/ctrlProps/ctrlProp229.xml><?xml version="1.0" encoding="utf-8"?>
<formControlPr xmlns="http://schemas.microsoft.com/office/spreadsheetml/2009/9/main" objectType="CheckBox" fmlaLink="$X$43" lockText="1"/>
</file>

<file path=xl/ctrlProps/ctrlProp23.xml><?xml version="1.0" encoding="utf-8"?>
<formControlPr xmlns="http://schemas.microsoft.com/office/spreadsheetml/2009/9/main" objectType="CheckBox" fmlaLink="$AD$17" lockText="1"/>
</file>

<file path=xl/ctrlProps/ctrlProp230.xml><?xml version="1.0" encoding="utf-8"?>
<formControlPr xmlns="http://schemas.microsoft.com/office/spreadsheetml/2009/9/main" objectType="CheckBox" fmlaLink="$Y$43" lockText="1"/>
</file>

<file path=xl/ctrlProps/ctrlProp231.xml><?xml version="1.0" encoding="utf-8"?>
<formControlPr xmlns="http://schemas.microsoft.com/office/spreadsheetml/2009/9/main" objectType="CheckBox" fmlaLink="$Z$43" lockText="1"/>
</file>

<file path=xl/ctrlProps/ctrlProp232.xml><?xml version="1.0" encoding="utf-8"?>
<formControlPr xmlns="http://schemas.microsoft.com/office/spreadsheetml/2009/9/main" objectType="CheckBox" fmlaLink="$AA$43" lockText="1"/>
</file>

<file path=xl/ctrlProps/ctrlProp233.xml><?xml version="1.0" encoding="utf-8"?>
<formControlPr xmlns="http://schemas.microsoft.com/office/spreadsheetml/2009/9/main" objectType="CheckBox" fmlaLink="$AB$43" lockText="1"/>
</file>

<file path=xl/ctrlProps/ctrlProp234.xml><?xml version="1.0" encoding="utf-8"?>
<formControlPr xmlns="http://schemas.microsoft.com/office/spreadsheetml/2009/9/main" objectType="CheckBox" fmlaLink="$AC$43" lockText="1"/>
</file>

<file path=xl/ctrlProps/ctrlProp235.xml><?xml version="1.0" encoding="utf-8"?>
<formControlPr xmlns="http://schemas.microsoft.com/office/spreadsheetml/2009/9/main" objectType="CheckBox" fmlaLink="$AD$43" lockText="1"/>
</file>

<file path=xl/ctrlProps/ctrlProp236.xml><?xml version="1.0" encoding="utf-8"?>
<formControlPr xmlns="http://schemas.microsoft.com/office/spreadsheetml/2009/9/main" objectType="CheckBox" fmlaLink="$AE$43" lockText="1"/>
</file>

<file path=xl/ctrlProps/ctrlProp237.xml><?xml version="1.0" encoding="utf-8"?>
<formControlPr xmlns="http://schemas.microsoft.com/office/spreadsheetml/2009/9/main" objectType="CheckBox" fmlaLink="$X$44" lockText="1"/>
</file>

<file path=xl/ctrlProps/ctrlProp238.xml><?xml version="1.0" encoding="utf-8"?>
<formControlPr xmlns="http://schemas.microsoft.com/office/spreadsheetml/2009/9/main" objectType="CheckBox" fmlaLink="$Y$44" lockText="1"/>
</file>

<file path=xl/ctrlProps/ctrlProp239.xml><?xml version="1.0" encoding="utf-8"?>
<formControlPr xmlns="http://schemas.microsoft.com/office/spreadsheetml/2009/9/main" objectType="CheckBox" fmlaLink="$Z$44" lockText="1"/>
</file>

<file path=xl/ctrlProps/ctrlProp24.xml><?xml version="1.0" encoding="utf-8"?>
<formControlPr xmlns="http://schemas.microsoft.com/office/spreadsheetml/2009/9/main" objectType="CheckBox" fmlaLink="$AE$17" lockText="1"/>
</file>

<file path=xl/ctrlProps/ctrlProp240.xml><?xml version="1.0" encoding="utf-8"?>
<formControlPr xmlns="http://schemas.microsoft.com/office/spreadsheetml/2009/9/main" objectType="CheckBox" fmlaLink="$AA$44" lockText="1"/>
</file>

<file path=xl/ctrlProps/ctrlProp241.xml><?xml version="1.0" encoding="utf-8"?>
<formControlPr xmlns="http://schemas.microsoft.com/office/spreadsheetml/2009/9/main" objectType="CheckBox" fmlaLink="$AB$44" lockText="1"/>
</file>

<file path=xl/ctrlProps/ctrlProp242.xml><?xml version="1.0" encoding="utf-8"?>
<formControlPr xmlns="http://schemas.microsoft.com/office/spreadsheetml/2009/9/main" objectType="CheckBox" fmlaLink="$AC$44" lockText="1"/>
</file>

<file path=xl/ctrlProps/ctrlProp243.xml><?xml version="1.0" encoding="utf-8"?>
<formControlPr xmlns="http://schemas.microsoft.com/office/spreadsheetml/2009/9/main" objectType="CheckBox" fmlaLink="$AD$44" lockText="1"/>
</file>

<file path=xl/ctrlProps/ctrlProp244.xml><?xml version="1.0" encoding="utf-8"?>
<formControlPr xmlns="http://schemas.microsoft.com/office/spreadsheetml/2009/9/main" objectType="CheckBox" fmlaLink="$AE$44" lockText="1"/>
</file>

<file path=xl/ctrlProps/ctrlProp245.xml><?xml version="1.0" encoding="utf-8"?>
<formControlPr xmlns="http://schemas.microsoft.com/office/spreadsheetml/2009/9/main" objectType="CheckBox" fmlaLink="$X$45" lockText="1"/>
</file>

<file path=xl/ctrlProps/ctrlProp246.xml><?xml version="1.0" encoding="utf-8"?>
<formControlPr xmlns="http://schemas.microsoft.com/office/spreadsheetml/2009/9/main" objectType="CheckBox" fmlaLink="$Y$45" lockText="1"/>
</file>

<file path=xl/ctrlProps/ctrlProp247.xml><?xml version="1.0" encoding="utf-8"?>
<formControlPr xmlns="http://schemas.microsoft.com/office/spreadsheetml/2009/9/main" objectType="CheckBox" fmlaLink="$Z$45" lockText="1"/>
</file>

<file path=xl/ctrlProps/ctrlProp248.xml><?xml version="1.0" encoding="utf-8"?>
<formControlPr xmlns="http://schemas.microsoft.com/office/spreadsheetml/2009/9/main" objectType="CheckBox" fmlaLink="$AA$45" lockText="1"/>
</file>

<file path=xl/ctrlProps/ctrlProp249.xml><?xml version="1.0" encoding="utf-8"?>
<formControlPr xmlns="http://schemas.microsoft.com/office/spreadsheetml/2009/9/main" objectType="CheckBox" fmlaLink="$AB$45" lockText="1"/>
</file>

<file path=xl/ctrlProps/ctrlProp25.xml><?xml version="1.0" encoding="utf-8"?>
<formControlPr xmlns="http://schemas.microsoft.com/office/spreadsheetml/2009/9/main" objectType="Radio" firstButton="1" fmlaLink="$X$3" lockText="1"/>
</file>

<file path=xl/ctrlProps/ctrlProp250.xml><?xml version="1.0" encoding="utf-8"?>
<formControlPr xmlns="http://schemas.microsoft.com/office/spreadsheetml/2009/9/main" objectType="CheckBox" fmlaLink="$AC$45" lockText="1"/>
</file>

<file path=xl/ctrlProps/ctrlProp251.xml><?xml version="1.0" encoding="utf-8"?>
<formControlPr xmlns="http://schemas.microsoft.com/office/spreadsheetml/2009/9/main" objectType="CheckBox" fmlaLink="$AD$45" lockText="1"/>
</file>

<file path=xl/ctrlProps/ctrlProp252.xml><?xml version="1.0" encoding="utf-8"?>
<formControlPr xmlns="http://schemas.microsoft.com/office/spreadsheetml/2009/9/main" objectType="CheckBox" fmlaLink="$AE$45" lockText="1"/>
</file>

<file path=xl/ctrlProps/ctrlProp253.xml><?xml version="1.0" encoding="utf-8"?>
<formControlPr xmlns="http://schemas.microsoft.com/office/spreadsheetml/2009/9/main" objectType="CheckBox" fmlaLink="$X$46" lockText="1"/>
</file>

<file path=xl/ctrlProps/ctrlProp254.xml><?xml version="1.0" encoding="utf-8"?>
<formControlPr xmlns="http://schemas.microsoft.com/office/spreadsheetml/2009/9/main" objectType="CheckBox" fmlaLink="$Y$46" lockText="1"/>
</file>

<file path=xl/ctrlProps/ctrlProp255.xml><?xml version="1.0" encoding="utf-8"?>
<formControlPr xmlns="http://schemas.microsoft.com/office/spreadsheetml/2009/9/main" objectType="CheckBox" fmlaLink="$Z$46" lockText="1"/>
</file>

<file path=xl/ctrlProps/ctrlProp256.xml><?xml version="1.0" encoding="utf-8"?>
<formControlPr xmlns="http://schemas.microsoft.com/office/spreadsheetml/2009/9/main" objectType="CheckBox" fmlaLink="$AA$46" lockText="1"/>
</file>

<file path=xl/ctrlProps/ctrlProp257.xml><?xml version="1.0" encoding="utf-8"?>
<formControlPr xmlns="http://schemas.microsoft.com/office/spreadsheetml/2009/9/main" objectType="CheckBox" fmlaLink="$AB$46" lockText="1"/>
</file>

<file path=xl/ctrlProps/ctrlProp258.xml><?xml version="1.0" encoding="utf-8"?>
<formControlPr xmlns="http://schemas.microsoft.com/office/spreadsheetml/2009/9/main" objectType="CheckBox" fmlaLink="$AC$46" lockText="1"/>
</file>

<file path=xl/ctrlProps/ctrlProp259.xml><?xml version="1.0" encoding="utf-8"?>
<formControlPr xmlns="http://schemas.microsoft.com/office/spreadsheetml/2009/9/main" objectType="CheckBox" fmlaLink="$AD$46" lockText="1"/>
</file>

<file path=xl/ctrlProps/ctrlProp26.xml><?xml version="1.0" encoding="utf-8"?>
<formControlPr xmlns="http://schemas.microsoft.com/office/spreadsheetml/2009/9/main" objectType="Radio" lockText="1"/>
</file>

<file path=xl/ctrlProps/ctrlProp260.xml><?xml version="1.0" encoding="utf-8"?>
<formControlPr xmlns="http://schemas.microsoft.com/office/spreadsheetml/2009/9/main" objectType="CheckBox" fmlaLink="$AE$46" lockText="1"/>
</file>

<file path=xl/ctrlProps/ctrlProp261.xml><?xml version="1.0" encoding="utf-8"?>
<formControlPr xmlns="http://schemas.microsoft.com/office/spreadsheetml/2009/9/main" objectType="CheckBox" fmlaLink="$X$47" lockText="1"/>
</file>

<file path=xl/ctrlProps/ctrlProp262.xml><?xml version="1.0" encoding="utf-8"?>
<formControlPr xmlns="http://schemas.microsoft.com/office/spreadsheetml/2009/9/main" objectType="CheckBox" fmlaLink="$Y$47" lockText="1"/>
</file>

<file path=xl/ctrlProps/ctrlProp263.xml><?xml version="1.0" encoding="utf-8"?>
<formControlPr xmlns="http://schemas.microsoft.com/office/spreadsheetml/2009/9/main" objectType="CheckBox" fmlaLink="$Z$47" lockText="1"/>
</file>

<file path=xl/ctrlProps/ctrlProp264.xml><?xml version="1.0" encoding="utf-8"?>
<formControlPr xmlns="http://schemas.microsoft.com/office/spreadsheetml/2009/9/main" objectType="CheckBox" fmlaLink="$AA$47" lockText="1"/>
</file>

<file path=xl/ctrlProps/ctrlProp265.xml><?xml version="1.0" encoding="utf-8"?>
<formControlPr xmlns="http://schemas.microsoft.com/office/spreadsheetml/2009/9/main" objectType="CheckBox" fmlaLink="$AB$47" lockText="1"/>
</file>

<file path=xl/ctrlProps/ctrlProp266.xml><?xml version="1.0" encoding="utf-8"?>
<formControlPr xmlns="http://schemas.microsoft.com/office/spreadsheetml/2009/9/main" objectType="CheckBox" fmlaLink="$AC$47" lockText="1"/>
</file>

<file path=xl/ctrlProps/ctrlProp267.xml><?xml version="1.0" encoding="utf-8"?>
<formControlPr xmlns="http://schemas.microsoft.com/office/spreadsheetml/2009/9/main" objectType="CheckBox" fmlaLink="$AD$47" lockText="1"/>
</file>

<file path=xl/ctrlProps/ctrlProp268.xml><?xml version="1.0" encoding="utf-8"?>
<formControlPr xmlns="http://schemas.microsoft.com/office/spreadsheetml/2009/9/main" objectType="CheckBox" fmlaLink="$AE$47" lockText="1"/>
</file>

<file path=xl/ctrlProps/ctrlProp269.xml><?xml version="1.0" encoding="utf-8"?>
<formControlPr xmlns="http://schemas.microsoft.com/office/spreadsheetml/2009/9/main" objectType="CheckBox" fmlaLink="$AB$48" lockText="1"/>
</file>

<file path=xl/ctrlProps/ctrlProp27.xml><?xml version="1.0" encoding="utf-8"?>
<formControlPr xmlns="http://schemas.microsoft.com/office/spreadsheetml/2009/9/main" objectType="Radio" lockText="1"/>
</file>

<file path=xl/ctrlProps/ctrlProp270.xml><?xml version="1.0" encoding="utf-8"?>
<formControlPr xmlns="http://schemas.microsoft.com/office/spreadsheetml/2009/9/main" objectType="CheckBox" fmlaLink="$X$48" lockText="1"/>
</file>

<file path=xl/ctrlProps/ctrlProp271.xml><?xml version="1.0" encoding="utf-8"?>
<formControlPr xmlns="http://schemas.microsoft.com/office/spreadsheetml/2009/9/main" objectType="CheckBox" fmlaLink="$Y$48" lockText="1"/>
</file>

<file path=xl/ctrlProps/ctrlProp272.xml><?xml version="1.0" encoding="utf-8"?>
<formControlPr xmlns="http://schemas.microsoft.com/office/spreadsheetml/2009/9/main" objectType="CheckBox" fmlaLink="$Z$48" lockText="1"/>
</file>

<file path=xl/ctrlProps/ctrlProp273.xml><?xml version="1.0" encoding="utf-8"?>
<formControlPr xmlns="http://schemas.microsoft.com/office/spreadsheetml/2009/9/main" objectType="CheckBox" fmlaLink="$AA$48" lockText="1"/>
</file>

<file path=xl/ctrlProps/ctrlProp274.xml><?xml version="1.0" encoding="utf-8"?>
<formControlPr xmlns="http://schemas.microsoft.com/office/spreadsheetml/2009/9/main" objectType="CheckBox" fmlaLink="$AC$48" lockText="1"/>
</file>

<file path=xl/ctrlProps/ctrlProp275.xml><?xml version="1.0" encoding="utf-8"?>
<formControlPr xmlns="http://schemas.microsoft.com/office/spreadsheetml/2009/9/main" objectType="CheckBox" fmlaLink="$AD$48" lockText="1"/>
</file>

<file path=xl/ctrlProps/ctrlProp276.xml><?xml version="1.0" encoding="utf-8"?>
<formControlPr xmlns="http://schemas.microsoft.com/office/spreadsheetml/2009/9/main" objectType="CheckBox" fmlaLink="$AE$48" lockText="1"/>
</file>

<file path=xl/ctrlProps/ctrlProp277.xml><?xml version="1.0" encoding="utf-8"?>
<formControlPr xmlns="http://schemas.microsoft.com/office/spreadsheetml/2009/9/main" objectType="CheckBox" fmlaLink="$X$49" lockText="1"/>
</file>

<file path=xl/ctrlProps/ctrlProp278.xml><?xml version="1.0" encoding="utf-8"?>
<formControlPr xmlns="http://schemas.microsoft.com/office/spreadsheetml/2009/9/main" objectType="CheckBox" fmlaLink="$Y$49" lockText="1"/>
</file>

<file path=xl/ctrlProps/ctrlProp279.xml><?xml version="1.0" encoding="utf-8"?>
<formControlPr xmlns="http://schemas.microsoft.com/office/spreadsheetml/2009/9/main" objectType="CheckBox" fmlaLink="$Z$49" lockText="1"/>
</file>

<file path=xl/ctrlProps/ctrlProp28.xml><?xml version="1.0" encoding="utf-8"?>
<formControlPr xmlns="http://schemas.microsoft.com/office/spreadsheetml/2009/9/main" objectType="Radio" checked="Checked" lockText="1"/>
</file>

<file path=xl/ctrlProps/ctrlProp280.xml><?xml version="1.0" encoding="utf-8"?>
<formControlPr xmlns="http://schemas.microsoft.com/office/spreadsheetml/2009/9/main" objectType="CheckBox" fmlaLink="$AA$49" lockText="1"/>
</file>

<file path=xl/ctrlProps/ctrlProp281.xml><?xml version="1.0" encoding="utf-8"?>
<formControlPr xmlns="http://schemas.microsoft.com/office/spreadsheetml/2009/9/main" objectType="CheckBox" fmlaLink="$AB$49" lockText="1"/>
</file>

<file path=xl/ctrlProps/ctrlProp282.xml><?xml version="1.0" encoding="utf-8"?>
<formControlPr xmlns="http://schemas.microsoft.com/office/spreadsheetml/2009/9/main" objectType="CheckBox" fmlaLink="$AC$49" lockText="1"/>
</file>

<file path=xl/ctrlProps/ctrlProp283.xml><?xml version="1.0" encoding="utf-8"?>
<formControlPr xmlns="http://schemas.microsoft.com/office/spreadsheetml/2009/9/main" objectType="CheckBox" fmlaLink="$AD$49" lockText="1"/>
</file>

<file path=xl/ctrlProps/ctrlProp284.xml><?xml version="1.0" encoding="utf-8"?>
<formControlPr xmlns="http://schemas.microsoft.com/office/spreadsheetml/2009/9/main" objectType="CheckBox" fmlaLink="$AE$49" lockText="1"/>
</file>

<file path=xl/ctrlProps/ctrlProp285.xml><?xml version="1.0" encoding="utf-8"?>
<formControlPr xmlns="http://schemas.microsoft.com/office/spreadsheetml/2009/9/main" objectType="CheckBox" fmlaLink="$X$50" lockText="1"/>
</file>

<file path=xl/ctrlProps/ctrlProp286.xml><?xml version="1.0" encoding="utf-8"?>
<formControlPr xmlns="http://schemas.microsoft.com/office/spreadsheetml/2009/9/main" objectType="CheckBox" fmlaLink="$Y$50" lockText="1"/>
</file>

<file path=xl/ctrlProps/ctrlProp287.xml><?xml version="1.0" encoding="utf-8"?>
<formControlPr xmlns="http://schemas.microsoft.com/office/spreadsheetml/2009/9/main" objectType="CheckBox" fmlaLink="$Z$50" lockText="1"/>
</file>

<file path=xl/ctrlProps/ctrlProp288.xml><?xml version="1.0" encoding="utf-8"?>
<formControlPr xmlns="http://schemas.microsoft.com/office/spreadsheetml/2009/9/main" objectType="CheckBox" fmlaLink="$AA$50" lockText="1"/>
</file>

<file path=xl/ctrlProps/ctrlProp289.xml><?xml version="1.0" encoding="utf-8"?>
<formControlPr xmlns="http://schemas.microsoft.com/office/spreadsheetml/2009/9/main" objectType="CheckBox" fmlaLink="$AB$50" lockText="1"/>
</file>

<file path=xl/ctrlProps/ctrlProp29.xml><?xml version="1.0" encoding="utf-8"?>
<formControlPr xmlns="http://schemas.microsoft.com/office/spreadsheetml/2009/9/main" objectType="Radio" lockText="1"/>
</file>

<file path=xl/ctrlProps/ctrlProp290.xml><?xml version="1.0" encoding="utf-8"?>
<formControlPr xmlns="http://schemas.microsoft.com/office/spreadsheetml/2009/9/main" objectType="CheckBox" fmlaLink="$AC$50" lockText="1"/>
</file>

<file path=xl/ctrlProps/ctrlProp291.xml><?xml version="1.0" encoding="utf-8"?>
<formControlPr xmlns="http://schemas.microsoft.com/office/spreadsheetml/2009/9/main" objectType="CheckBox" fmlaLink="$AD$50" lockText="1"/>
</file>

<file path=xl/ctrlProps/ctrlProp292.xml><?xml version="1.0" encoding="utf-8"?>
<formControlPr xmlns="http://schemas.microsoft.com/office/spreadsheetml/2009/9/main" objectType="CheckBox" fmlaLink="$AE$50" lockText="1"/>
</file>

<file path=xl/ctrlProps/ctrlProp293.xml><?xml version="1.0" encoding="utf-8"?>
<formControlPr xmlns="http://schemas.microsoft.com/office/spreadsheetml/2009/9/main" objectType="CheckBox" fmlaLink="$X$51" lockText="1"/>
</file>

<file path=xl/ctrlProps/ctrlProp294.xml><?xml version="1.0" encoding="utf-8"?>
<formControlPr xmlns="http://schemas.microsoft.com/office/spreadsheetml/2009/9/main" objectType="CheckBox" fmlaLink="$Y$51" lockText="1"/>
</file>

<file path=xl/ctrlProps/ctrlProp295.xml><?xml version="1.0" encoding="utf-8"?>
<formControlPr xmlns="http://schemas.microsoft.com/office/spreadsheetml/2009/9/main" objectType="CheckBox" fmlaLink="$Z$51" lockText="1"/>
</file>

<file path=xl/ctrlProps/ctrlProp296.xml><?xml version="1.0" encoding="utf-8"?>
<formControlPr xmlns="http://schemas.microsoft.com/office/spreadsheetml/2009/9/main" objectType="CheckBox" fmlaLink="$AA$51" lockText="1"/>
</file>

<file path=xl/ctrlProps/ctrlProp297.xml><?xml version="1.0" encoding="utf-8"?>
<formControlPr xmlns="http://schemas.microsoft.com/office/spreadsheetml/2009/9/main" objectType="CheckBox" fmlaLink="$AB$51" lockText="1"/>
</file>

<file path=xl/ctrlProps/ctrlProp298.xml><?xml version="1.0" encoding="utf-8"?>
<formControlPr xmlns="http://schemas.microsoft.com/office/spreadsheetml/2009/9/main" objectType="CheckBox" fmlaLink="$AC$51" lockText="1"/>
</file>

<file path=xl/ctrlProps/ctrlProp299.xml><?xml version="1.0" encoding="utf-8"?>
<formControlPr xmlns="http://schemas.microsoft.com/office/spreadsheetml/2009/9/main" objectType="CheckBox" fmlaLink="$AD$51" lockText="1"/>
</file>

<file path=xl/ctrlProps/ctrlProp3.xml><?xml version="1.0" encoding="utf-8"?>
<formControlPr xmlns="http://schemas.microsoft.com/office/spreadsheetml/2009/9/main" objectType="CheckBox" checked="Checked" fmlaLink="$Z$15" lockText="1"/>
</file>

<file path=xl/ctrlProps/ctrlProp30.xml><?xml version="1.0" encoding="utf-8"?>
<formControlPr xmlns="http://schemas.microsoft.com/office/spreadsheetml/2009/9/main" objectType="Radio" lockText="1"/>
</file>

<file path=xl/ctrlProps/ctrlProp300.xml><?xml version="1.0" encoding="utf-8"?>
<formControlPr xmlns="http://schemas.microsoft.com/office/spreadsheetml/2009/9/main" objectType="CheckBox" fmlaLink="$AE$51" lockText="1"/>
</file>

<file path=xl/ctrlProps/ctrlProp301.xml><?xml version="1.0" encoding="utf-8"?>
<formControlPr xmlns="http://schemas.microsoft.com/office/spreadsheetml/2009/9/main" objectType="CheckBox" fmlaLink="$X$52" lockText="1"/>
</file>

<file path=xl/ctrlProps/ctrlProp302.xml><?xml version="1.0" encoding="utf-8"?>
<formControlPr xmlns="http://schemas.microsoft.com/office/spreadsheetml/2009/9/main" objectType="CheckBox" fmlaLink="$Y$52" lockText="1"/>
</file>

<file path=xl/ctrlProps/ctrlProp303.xml><?xml version="1.0" encoding="utf-8"?>
<formControlPr xmlns="http://schemas.microsoft.com/office/spreadsheetml/2009/9/main" objectType="CheckBox" fmlaLink="$Z$52" lockText="1"/>
</file>

<file path=xl/ctrlProps/ctrlProp304.xml><?xml version="1.0" encoding="utf-8"?>
<formControlPr xmlns="http://schemas.microsoft.com/office/spreadsheetml/2009/9/main" objectType="CheckBox" fmlaLink="$AA$52" lockText="1"/>
</file>

<file path=xl/ctrlProps/ctrlProp305.xml><?xml version="1.0" encoding="utf-8"?>
<formControlPr xmlns="http://schemas.microsoft.com/office/spreadsheetml/2009/9/main" objectType="CheckBox" fmlaLink="$AB$52" lockText="1"/>
</file>

<file path=xl/ctrlProps/ctrlProp306.xml><?xml version="1.0" encoding="utf-8"?>
<formControlPr xmlns="http://schemas.microsoft.com/office/spreadsheetml/2009/9/main" objectType="CheckBox" fmlaLink="$AC$52" lockText="1"/>
</file>

<file path=xl/ctrlProps/ctrlProp307.xml><?xml version="1.0" encoding="utf-8"?>
<formControlPr xmlns="http://schemas.microsoft.com/office/spreadsheetml/2009/9/main" objectType="CheckBox" fmlaLink="$AD$52" lockText="1"/>
</file>

<file path=xl/ctrlProps/ctrlProp308.xml><?xml version="1.0" encoding="utf-8"?>
<formControlPr xmlns="http://schemas.microsoft.com/office/spreadsheetml/2009/9/main" objectType="CheckBox" fmlaLink="$AE$52" lockText="1"/>
</file>

<file path=xl/ctrlProps/ctrlProp309.xml><?xml version="1.0" encoding="utf-8"?>
<formControlPr xmlns="http://schemas.microsoft.com/office/spreadsheetml/2009/9/main" objectType="CheckBox" fmlaLink="$X$53" lockText="1"/>
</file>

<file path=xl/ctrlProps/ctrlProp31.xml><?xml version="1.0" encoding="utf-8"?>
<formControlPr xmlns="http://schemas.microsoft.com/office/spreadsheetml/2009/9/main" objectType="Radio" lockText="1"/>
</file>

<file path=xl/ctrlProps/ctrlProp310.xml><?xml version="1.0" encoding="utf-8"?>
<formControlPr xmlns="http://schemas.microsoft.com/office/spreadsheetml/2009/9/main" objectType="CheckBox" fmlaLink="$Y$53" lockText="1"/>
</file>

<file path=xl/ctrlProps/ctrlProp311.xml><?xml version="1.0" encoding="utf-8"?>
<formControlPr xmlns="http://schemas.microsoft.com/office/spreadsheetml/2009/9/main" objectType="CheckBox" fmlaLink="$Z$53" lockText="1"/>
</file>

<file path=xl/ctrlProps/ctrlProp312.xml><?xml version="1.0" encoding="utf-8"?>
<formControlPr xmlns="http://schemas.microsoft.com/office/spreadsheetml/2009/9/main" objectType="CheckBox" fmlaLink="$AA$53" lockText="1"/>
</file>

<file path=xl/ctrlProps/ctrlProp313.xml><?xml version="1.0" encoding="utf-8"?>
<formControlPr xmlns="http://schemas.microsoft.com/office/spreadsheetml/2009/9/main" objectType="CheckBox" fmlaLink="$AB$53" lockText="1"/>
</file>

<file path=xl/ctrlProps/ctrlProp314.xml><?xml version="1.0" encoding="utf-8"?>
<formControlPr xmlns="http://schemas.microsoft.com/office/spreadsheetml/2009/9/main" objectType="CheckBox" fmlaLink="$AC$53" lockText="1"/>
</file>

<file path=xl/ctrlProps/ctrlProp315.xml><?xml version="1.0" encoding="utf-8"?>
<formControlPr xmlns="http://schemas.microsoft.com/office/spreadsheetml/2009/9/main" objectType="CheckBox" fmlaLink="$AD$53" lockText="1"/>
</file>

<file path=xl/ctrlProps/ctrlProp316.xml><?xml version="1.0" encoding="utf-8"?>
<formControlPr xmlns="http://schemas.microsoft.com/office/spreadsheetml/2009/9/main" objectType="CheckBox" fmlaLink="$AE$53" lockText="1"/>
</file>

<file path=xl/ctrlProps/ctrlProp317.xml><?xml version="1.0" encoding="utf-8"?>
<formControlPr xmlns="http://schemas.microsoft.com/office/spreadsheetml/2009/9/main" objectType="CheckBox" fmlaLink="$X$54" lockText="1"/>
</file>

<file path=xl/ctrlProps/ctrlProp318.xml><?xml version="1.0" encoding="utf-8"?>
<formControlPr xmlns="http://schemas.microsoft.com/office/spreadsheetml/2009/9/main" objectType="CheckBox" fmlaLink="$Y$54" lockText="1"/>
</file>

<file path=xl/ctrlProps/ctrlProp319.xml><?xml version="1.0" encoding="utf-8"?>
<formControlPr xmlns="http://schemas.microsoft.com/office/spreadsheetml/2009/9/main" objectType="CheckBox" fmlaLink="$Z$54" lockText="1"/>
</file>

<file path=xl/ctrlProps/ctrlProp32.xml><?xml version="1.0" encoding="utf-8"?>
<formControlPr xmlns="http://schemas.microsoft.com/office/spreadsheetml/2009/9/main" objectType="CheckBox" fmlaLink="$X$18" lockText="1"/>
</file>

<file path=xl/ctrlProps/ctrlProp320.xml><?xml version="1.0" encoding="utf-8"?>
<formControlPr xmlns="http://schemas.microsoft.com/office/spreadsheetml/2009/9/main" objectType="CheckBox" fmlaLink="$AA$54" lockText="1"/>
</file>

<file path=xl/ctrlProps/ctrlProp321.xml><?xml version="1.0" encoding="utf-8"?>
<formControlPr xmlns="http://schemas.microsoft.com/office/spreadsheetml/2009/9/main" objectType="CheckBox" fmlaLink="$AB$54" lockText="1"/>
</file>

<file path=xl/ctrlProps/ctrlProp322.xml><?xml version="1.0" encoding="utf-8"?>
<formControlPr xmlns="http://schemas.microsoft.com/office/spreadsheetml/2009/9/main" objectType="CheckBox" fmlaLink="$AC$54" lockText="1"/>
</file>

<file path=xl/ctrlProps/ctrlProp323.xml><?xml version="1.0" encoding="utf-8"?>
<formControlPr xmlns="http://schemas.microsoft.com/office/spreadsheetml/2009/9/main" objectType="CheckBox" fmlaLink="$AD$54" lockText="1"/>
</file>

<file path=xl/ctrlProps/ctrlProp324.xml><?xml version="1.0" encoding="utf-8"?>
<formControlPr xmlns="http://schemas.microsoft.com/office/spreadsheetml/2009/9/main" objectType="CheckBox" fmlaLink="$AE$54" lockText="1"/>
</file>

<file path=xl/ctrlProps/ctrlProp325.xml><?xml version="1.0" encoding="utf-8"?>
<formControlPr xmlns="http://schemas.microsoft.com/office/spreadsheetml/2009/9/main" objectType="CheckBox" fmlaLink="$X$55" lockText="1"/>
</file>

<file path=xl/ctrlProps/ctrlProp326.xml><?xml version="1.0" encoding="utf-8"?>
<formControlPr xmlns="http://schemas.microsoft.com/office/spreadsheetml/2009/9/main" objectType="CheckBox" fmlaLink="$Y$55" lockText="1"/>
</file>

<file path=xl/ctrlProps/ctrlProp327.xml><?xml version="1.0" encoding="utf-8"?>
<formControlPr xmlns="http://schemas.microsoft.com/office/spreadsheetml/2009/9/main" objectType="CheckBox" fmlaLink="$Z$55" lockText="1"/>
</file>

<file path=xl/ctrlProps/ctrlProp328.xml><?xml version="1.0" encoding="utf-8"?>
<formControlPr xmlns="http://schemas.microsoft.com/office/spreadsheetml/2009/9/main" objectType="CheckBox" fmlaLink="$AA$55" lockText="1"/>
</file>

<file path=xl/ctrlProps/ctrlProp329.xml><?xml version="1.0" encoding="utf-8"?>
<formControlPr xmlns="http://schemas.microsoft.com/office/spreadsheetml/2009/9/main" objectType="CheckBox" fmlaLink="$AB$55" lockText="1"/>
</file>

<file path=xl/ctrlProps/ctrlProp33.xml><?xml version="1.0" encoding="utf-8"?>
<formControlPr xmlns="http://schemas.microsoft.com/office/spreadsheetml/2009/9/main" objectType="CheckBox" checked="Checked" fmlaLink="$Y$18" lockText="1"/>
</file>

<file path=xl/ctrlProps/ctrlProp330.xml><?xml version="1.0" encoding="utf-8"?>
<formControlPr xmlns="http://schemas.microsoft.com/office/spreadsheetml/2009/9/main" objectType="CheckBox" fmlaLink="$AC$55" lockText="1"/>
</file>

<file path=xl/ctrlProps/ctrlProp331.xml><?xml version="1.0" encoding="utf-8"?>
<formControlPr xmlns="http://schemas.microsoft.com/office/spreadsheetml/2009/9/main" objectType="CheckBox" fmlaLink="$AD$55" lockText="1"/>
</file>

<file path=xl/ctrlProps/ctrlProp332.xml><?xml version="1.0" encoding="utf-8"?>
<formControlPr xmlns="http://schemas.microsoft.com/office/spreadsheetml/2009/9/main" objectType="CheckBox" fmlaLink="$AE$55" lockText="1"/>
</file>

<file path=xl/ctrlProps/ctrlProp333.xml><?xml version="1.0" encoding="utf-8"?>
<formControlPr xmlns="http://schemas.microsoft.com/office/spreadsheetml/2009/9/main" objectType="CheckBox" fmlaLink="$X$56" lockText="1"/>
</file>

<file path=xl/ctrlProps/ctrlProp334.xml><?xml version="1.0" encoding="utf-8"?>
<formControlPr xmlns="http://schemas.microsoft.com/office/spreadsheetml/2009/9/main" objectType="CheckBox" fmlaLink="$Y$56" lockText="1"/>
</file>

<file path=xl/ctrlProps/ctrlProp335.xml><?xml version="1.0" encoding="utf-8"?>
<formControlPr xmlns="http://schemas.microsoft.com/office/spreadsheetml/2009/9/main" objectType="CheckBox" fmlaLink="$Z$56" lockText="1"/>
</file>

<file path=xl/ctrlProps/ctrlProp336.xml><?xml version="1.0" encoding="utf-8"?>
<formControlPr xmlns="http://schemas.microsoft.com/office/spreadsheetml/2009/9/main" objectType="CheckBox" fmlaLink="$AA$56" lockText="1"/>
</file>

<file path=xl/ctrlProps/ctrlProp337.xml><?xml version="1.0" encoding="utf-8"?>
<formControlPr xmlns="http://schemas.microsoft.com/office/spreadsheetml/2009/9/main" objectType="CheckBox" fmlaLink="$AB$56" lockText="1"/>
</file>

<file path=xl/ctrlProps/ctrlProp338.xml><?xml version="1.0" encoding="utf-8"?>
<formControlPr xmlns="http://schemas.microsoft.com/office/spreadsheetml/2009/9/main" objectType="CheckBox" fmlaLink="$AC$56" lockText="1"/>
</file>

<file path=xl/ctrlProps/ctrlProp339.xml><?xml version="1.0" encoding="utf-8"?>
<formControlPr xmlns="http://schemas.microsoft.com/office/spreadsheetml/2009/9/main" objectType="CheckBox" fmlaLink="$AD$56" lockText="1"/>
</file>

<file path=xl/ctrlProps/ctrlProp34.xml><?xml version="1.0" encoding="utf-8"?>
<formControlPr xmlns="http://schemas.microsoft.com/office/spreadsheetml/2009/9/main" objectType="CheckBox" fmlaLink="$Z$18" lockText="1"/>
</file>

<file path=xl/ctrlProps/ctrlProp340.xml><?xml version="1.0" encoding="utf-8"?>
<formControlPr xmlns="http://schemas.microsoft.com/office/spreadsheetml/2009/9/main" objectType="CheckBox" fmlaLink="$AE$56" lockText="1"/>
</file>

<file path=xl/ctrlProps/ctrlProp341.xml><?xml version="1.0" encoding="utf-8"?>
<formControlPr xmlns="http://schemas.microsoft.com/office/spreadsheetml/2009/9/main" objectType="CheckBox" fmlaLink="$X$57" lockText="1"/>
</file>

<file path=xl/ctrlProps/ctrlProp342.xml><?xml version="1.0" encoding="utf-8"?>
<formControlPr xmlns="http://schemas.microsoft.com/office/spreadsheetml/2009/9/main" objectType="CheckBox" fmlaLink="$Y$57" lockText="1"/>
</file>

<file path=xl/ctrlProps/ctrlProp343.xml><?xml version="1.0" encoding="utf-8"?>
<formControlPr xmlns="http://schemas.microsoft.com/office/spreadsheetml/2009/9/main" objectType="CheckBox" fmlaLink="$Z$57" lockText="1"/>
</file>

<file path=xl/ctrlProps/ctrlProp344.xml><?xml version="1.0" encoding="utf-8"?>
<formControlPr xmlns="http://schemas.microsoft.com/office/spreadsheetml/2009/9/main" objectType="CheckBox" fmlaLink="$AA$57" lockText="1"/>
</file>

<file path=xl/ctrlProps/ctrlProp345.xml><?xml version="1.0" encoding="utf-8"?>
<formControlPr xmlns="http://schemas.microsoft.com/office/spreadsheetml/2009/9/main" objectType="CheckBox" fmlaLink="$AB$57" lockText="1"/>
</file>

<file path=xl/ctrlProps/ctrlProp346.xml><?xml version="1.0" encoding="utf-8"?>
<formControlPr xmlns="http://schemas.microsoft.com/office/spreadsheetml/2009/9/main" objectType="CheckBox" fmlaLink="$AC$57" lockText="1"/>
</file>

<file path=xl/ctrlProps/ctrlProp347.xml><?xml version="1.0" encoding="utf-8"?>
<formControlPr xmlns="http://schemas.microsoft.com/office/spreadsheetml/2009/9/main" objectType="CheckBox" fmlaLink="$AD$57" lockText="1"/>
</file>

<file path=xl/ctrlProps/ctrlProp348.xml><?xml version="1.0" encoding="utf-8"?>
<formControlPr xmlns="http://schemas.microsoft.com/office/spreadsheetml/2009/9/main" objectType="CheckBox" fmlaLink="$AE$57" lockText="1"/>
</file>

<file path=xl/ctrlProps/ctrlProp349.xml><?xml version="1.0" encoding="utf-8"?>
<formControlPr xmlns="http://schemas.microsoft.com/office/spreadsheetml/2009/9/main" objectType="CheckBox" fmlaLink="$X$58" lockText="1"/>
</file>

<file path=xl/ctrlProps/ctrlProp35.xml><?xml version="1.0" encoding="utf-8"?>
<formControlPr xmlns="http://schemas.microsoft.com/office/spreadsheetml/2009/9/main" objectType="CheckBox" fmlaLink="$AA$18" lockText="1"/>
</file>

<file path=xl/ctrlProps/ctrlProp350.xml><?xml version="1.0" encoding="utf-8"?>
<formControlPr xmlns="http://schemas.microsoft.com/office/spreadsheetml/2009/9/main" objectType="CheckBox" fmlaLink="$Y$58" lockText="1"/>
</file>

<file path=xl/ctrlProps/ctrlProp351.xml><?xml version="1.0" encoding="utf-8"?>
<formControlPr xmlns="http://schemas.microsoft.com/office/spreadsheetml/2009/9/main" objectType="CheckBox" fmlaLink="$Z$58" lockText="1"/>
</file>

<file path=xl/ctrlProps/ctrlProp352.xml><?xml version="1.0" encoding="utf-8"?>
<formControlPr xmlns="http://schemas.microsoft.com/office/spreadsheetml/2009/9/main" objectType="CheckBox" fmlaLink="$AA$58" lockText="1"/>
</file>

<file path=xl/ctrlProps/ctrlProp353.xml><?xml version="1.0" encoding="utf-8"?>
<formControlPr xmlns="http://schemas.microsoft.com/office/spreadsheetml/2009/9/main" objectType="CheckBox" fmlaLink="$AB$58" lockText="1"/>
</file>

<file path=xl/ctrlProps/ctrlProp354.xml><?xml version="1.0" encoding="utf-8"?>
<formControlPr xmlns="http://schemas.microsoft.com/office/spreadsheetml/2009/9/main" objectType="CheckBox" fmlaLink="$AC$58" lockText="1"/>
</file>

<file path=xl/ctrlProps/ctrlProp355.xml><?xml version="1.0" encoding="utf-8"?>
<formControlPr xmlns="http://schemas.microsoft.com/office/spreadsheetml/2009/9/main" objectType="CheckBox" fmlaLink="$AD$58" lockText="1"/>
</file>

<file path=xl/ctrlProps/ctrlProp356.xml><?xml version="1.0" encoding="utf-8"?>
<formControlPr xmlns="http://schemas.microsoft.com/office/spreadsheetml/2009/9/main" objectType="CheckBox" fmlaLink="$AE$58" lockText="1"/>
</file>

<file path=xl/ctrlProps/ctrlProp357.xml><?xml version="1.0" encoding="utf-8"?>
<formControlPr xmlns="http://schemas.microsoft.com/office/spreadsheetml/2009/9/main" objectType="CheckBox" fmlaLink="$X$59" lockText="1"/>
</file>

<file path=xl/ctrlProps/ctrlProp358.xml><?xml version="1.0" encoding="utf-8"?>
<formControlPr xmlns="http://schemas.microsoft.com/office/spreadsheetml/2009/9/main" objectType="CheckBox" fmlaLink="$Y$59" lockText="1"/>
</file>

<file path=xl/ctrlProps/ctrlProp359.xml><?xml version="1.0" encoding="utf-8"?>
<formControlPr xmlns="http://schemas.microsoft.com/office/spreadsheetml/2009/9/main" objectType="CheckBox" fmlaLink="$Z$59" lockText="1"/>
</file>

<file path=xl/ctrlProps/ctrlProp36.xml><?xml version="1.0" encoding="utf-8"?>
<formControlPr xmlns="http://schemas.microsoft.com/office/spreadsheetml/2009/9/main" objectType="CheckBox" fmlaLink="$AB$18" lockText="1"/>
</file>

<file path=xl/ctrlProps/ctrlProp360.xml><?xml version="1.0" encoding="utf-8"?>
<formControlPr xmlns="http://schemas.microsoft.com/office/spreadsheetml/2009/9/main" objectType="CheckBox" fmlaLink="$AA$59" lockText="1"/>
</file>

<file path=xl/ctrlProps/ctrlProp361.xml><?xml version="1.0" encoding="utf-8"?>
<formControlPr xmlns="http://schemas.microsoft.com/office/spreadsheetml/2009/9/main" objectType="CheckBox" fmlaLink="$AB$59" lockText="1"/>
</file>

<file path=xl/ctrlProps/ctrlProp362.xml><?xml version="1.0" encoding="utf-8"?>
<formControlPr xmlns="http://schemas.microsoft.com/office/spreadsheetml/2009/9/main" objectType="CheckBox" fmlaLink="$AC$59" lockText="1"/>
</file>

<file path=xl/ctrlProps/ctrlProp363.xml><?xml version="1.0" encoding="utf-8"?>
<formControlPr xmlns="http://schemas.microsoft.com/office/spreadsheetml/2009/9/main" objectType="CheckBox" fmlaLink="$AD$59" lockText="1"/>
</file>

<file path=xl/ctrlProps/ctrlProp364.xml><?xml version="1.0" encoding="utf-8"?>
<formControlPr xmlns="http://schemas.microsoft.com/office/spreadsheetml/2009/9/main" objectType="CheckBox" fmlaLink="$AE$59" lockText="1"/>
</file>

<file path=xl/ctrlProps/ctrlProp365.xml><?xml version="1.0" encoding="utf-8"?>
<formControlPr xmlns="http://schemas.microsoft.com/office/spreadsheetml/2009/9/main" objectType="CheckBox" fmlaLink="$X$60" lockText="1"/>
</file>

<file path=xl/ctrlProps/ctrlProp366.xml><?xml version="1.0" encoding="utf-8"?>
<formControlPr xmlns="http://schemas.microsoft.com/office/spreadsheetml/2009/9/main" objectType="CheckBox" fmlaLink="$Y$60" lockText="1"/>
</file>

<file path=xl/ctrlProps/ctrlProp367.xml><?xml version="1.0" encoding="utf-8"?>
<formControlPr xmlns="http://schemas.microsoft.com/office/spreadsheetml/2009/9/main" objectType="CheckBox" fmlaLink="$Z$60" lockText="1"/>
</file>

<file path=xl/ctrlProps/ctrlProp368.xml><?xml version="1.0" encoding="utf-8"?>
<formControlPr xmlns="http://schemas.microsoft.com/office/spreadsheetml/2009/9/main" objectType="CheckBox" fmlaLink="$AA$60" lockText="1"/>
</file>

<file path=xl/ctrlProps/ctrlProp369.xml><?xml version="1.0" encoding="utf-8"?>
<formControlPr xmlns="http://schemas.microsoft.com/office/spreadsheetml/2009/9/main" objectType="CheckBox" fmlaLink="$AB$60" lockText="1"/>
</file>

<file path=xl/ctrlProps/ctrlProp37.xml><?xml version="1.0" encoding="utf-8"?>
<formControlPr xmlns="http://schemas.microsoft.com/office/spreadsheetml/2009/9/main" objectType="CheckBox" fmlaLink="$AC$18" lockText="1"/>
</file>

<file path=xl/ctrlProps/ctrlProp370.xml><?xml version="1.0" encoding="utf-8"?>
<formControlPr xmlns="http://schemas.microsoft.com/office/spreadsheetml/2009/9/main" objectType="CheckBox" fmlaLink="$AC$60" lockText="1"/>
</file>

<file path=xl/ctrlProps/ctrlProp371.xml><?xml version="1.0" encoding="utf-8"?>
<formControlPr xmlns="http://schemas.microsoft.com/office/spreadsheetml/2009/9/main" objectType="CheckBox" fmlaLink="$AD$60" lockText="1"/>
</file>

<file path=xl/ctrlProps/ctrlProp372.xml><?xml version="1.0" encoding="utf-8"?>
<formControlPr xmlns="http://schemas.microsoft.com/office/spreadsheetml/2009/9/main" objectType="CheckBox" fmlaLink="$AE$60" lockText="1"/>
</file>

<file path=xl/ctrlProps/ctrlProp373.xml><?xml version="1.0" encoding="utf-8"?>
<formControlPr xmlns="http://schemas.microsoft.com/office/spreadsheetml/2009/9/main" objectType="CheckBox" fmlaLink="$X$61" lockText="1"/>
</file>

<file path=xl/ctrlProps/ctrlProp374.xml><?xml version="1.0" encoding="utf-8"?>
<formControlPr xmlns="http://schemas.microsoft.com/office/spreadsheetml/2009/9/main" objectType="CheckBox" fmlaLink="$Y$61" lockText="1"/>
</file>

<file path=xl/ctrlProps/ctrlProp375.xml><?xml version="1.0" encoding="utf-8"?>
<formControlPr xmlns="http://schemas.microsoft.com/office/spreadsheetml/2009/9/main" objectType="CheckBox" fmlaLink="$Z$61" lockText="1"/>
</file>

<file path=xl/ctrlProps/ctrlProp376.xml><?xml version="1.0" encoding="utf-8"?>
<formControlPr xmlns="http://schemas.microsoft.com/office/spreadsheetml/2009/9/main" objectType="CheckBox" fmlaLink="$AA$61" lockText="1"/>
</file>

<file path=xl/ctrlProps/ctrlProp377.xml><?xml version="1.0" encoding="utf-8"?>
<formControlPr xmlns="http://schemas.microsoft.com/office/spreadsheetml/2009/9/main" objectType="CheckBox" fmlaLink="$AB$61" lockText="1"/>
</file>

<file path=xl/ctrlProps/ctrlProp378.xml><?xml version="1.0" encoding="utf-8"?>
<formControlPr xmlns="http://schemas.microsoft.com/office/spreadsheetml/2009/9/main" objectType="CheckBox" fmlaLink="$AC$61" lockText="1"/>
</file>

<file path=xl/ctrlProps/ctrlProp379.xml><?xml version="1.0" encoding="utf-8"?>
<formControlPr xmlns="http://schemas.microsoft.com/office/spreadsheetml/2009/9/main" objectType="CheckBox" fmlaLink="$AD$61" lockText="1"/>
</file>

<file path=xl/ctrlProps/ctrlProp38.xml><?xml version="1.0" encoding="utf-8"?>
<formControlPr xmlns="http://schemas.microsoft.com/office/spreadsheetml/2009/9/main" objectType="CheckBox" fmlaLink="$AD$18" lockText="1"/>
</file>

<file path=xl/ctrlProps/ctrlProp380.xml><?xml version="1.0" encoding="utf-8"?>
<formControlPr xmlns="http://schemas.microsoft.com/office/spreadsheetml/2009/9/main" objectType="CheckBox" fmlaLink="$AE$61" lockText="1"/>
</file>

<file path=xl/ctrlProps/ctrlProp381.xml><?xml version="1.0" encoding="utf-8"?>
<formControlPr xmlns="http://schemas.microsoft.com/office/spreadsheetml/2009/9/main" objectType="CheckBox" fmlaLink="$X$62" lockText="1"/>
</file>

<file path=xl/ctrlProps/ctrlProp382.xml><?xml version="1.0" encoding="utf-8"?>
<formControlPr xmlns="http://schemas.microsoft.com/office/spreadsheetml/2009/9/main" objectType="CheckBox" fmlaLink="$Y$62" lockText="1"/>
</file>

<file path=xl/ctrlProps/ctrlProp383.xml><?xml version="1.0" encoding="utf-8"?>
<formControlPr xmlns="http://schemas.microsoft.com/office/spreadsheetml/2009/9/main" objectType="CheckBox" fmlaLink="$Z$62" lockText="1"/>
</file>

<file path=xl/ctrlProps/ctrlProp384.xml><?xml version="1.0" encoding="utf-8"?>
<formControlPr xmlns="http://schemas.microsoft.com/office/spreadsheetml/2009/9/main" objectType="CheckBox" fmlaLink="$AA$62" lockText="1"/>
</file>

<file path=xl/ctrlProps/ctrlProp385.xml><?xml version="1.0" encoding="utf-8"?>
<formControlPr xmlns="http://schemas.microsoft.com/office/spreadsheetml/2009/9/main" objectType="CheckBox" fmlaLink="$AB$62" lockText="1"/>
</file>

<file path=xl/ctrlProps/ctrlProp386.xml><?xml version="1.0" encoding="utf-8"?>
<formControlPr xmlns="http://schemas.microsoft.com/office/spreadsheetml/2009/9/main" objectType="CheckBox" fmlaLink="$AC$62" lockText="1"/>
</file>

<file path=xl/ctrlProps/ctrlProp387.xml><?xml version="1.0" encoding="utf-8"?>
<formControlPr xmlns="http://schemas.microsoft.com/office/spreadsheetml/2009/9/main" objectType="CheckBox" fmlaLink="$AD$62" lockText="1"/>
</file>

<file path=xl/ctrlProps/ctrlProp388.xml><?xml version="1.0" encoding="utf-8"?>
<formControlPr xmlns="http://schemas.microsoft.com/office/spreadsheetml/2009/9/main" objectType="CheckBox" fmlaLink="$AE$62" lockText="1"/>
</file>

<file path=xl/ctrlProps/ctrlProp389.xml><?xml version="1.0" encoding="utf-8"?>
<formControlPr xmlns="http://schemas.microsoft.com/office/spreadsheetml/2009/9/main" objectType="CheckBox" fmlaLink="$X$63" lockText="1"/>
</file>

<file path=xl/ctrlProps/ctrlProp39.xml><?xml version="1.0" encoding="utf-8"?>
<formControlPr xmlns="http://schemas.microsoft.com/office/spreadsheetml/2009/9/main" objectType="CheckBox" fmlaLink="$AE$18" lockText="1"/>
</file>

<file path=xl/ctrlProps/ctrlProp390.xml><?xml version="1.0" encoding="utf-8"?>
<formControlPr xmlns="http://schemas.microsoft.com/office/spreadsheetml/2009/9/main" objectType="CheckBox" fmlaLink="$Y$63" lockText="1"/>
</file>

<file path=xl/ctrlProps/ctrlProp391.xml><?xml version="1.0" encoding="utf-8"?>
<formControlPr xmlns="http://schemas.microsoft.com/office/spreadsheetml/2009/9/main" objectType="CheckBox" fmlaLink="$Z$63" lockText="1"/>
</file>

<file path=xl/ctrlProps/ctrlProp392.xml><?xml version="1.0" encoding="utf-8"?>
<formControlPr xmlns="http://schemas.microsoft.com/office/spreadsheetml/2009/9/main" objectType="CheckBox" fmlaLink="$AA$63" lockText="1"/>
</file>

<file path=xl/ctrlProps/ctrlProp393.xml><?xml version="1.0" encoding="utf-8"?>
<formControlPr xmlns="http://schemas.microsoft.com/office/spreadsheetml/2009/9/main" objectType="CheckBox" fmlaLink="$AB$63" lockText="1"/>
</file>

<file path=xl/ctrlProps/ctrlProp394.xml><?xml version="1.0" encoding="utf-8"?>
<formControlPr xmlns="http://schemas.microsoft.com/office/spreadsheetml/2009/9/main" objectType="CheckBox" fmlaLink="$AC$63" lockText="1"/>
</file>

<file path=xl/ctrlProps/ctrlProp395.xml><?xml version="1.0" encoding="utf-8"?>
<formControlPr xmlns="http://schemas.microsoft.com/office/spreadsheetml/2009/9/main" objectType="CheckBox" fmlaLink="$AD$63" lockText="1"/>
</file>

<file path=xl/ctrlProps/ctrlProp396.xml><?xml version="1.0" encoding="utf-8"?>
<formControlPr xmlns="http://schemas.microsoft.com/office/spreadsheetml/2009/9/main" objectType="CheckBox" fmlaLink="$AE$63" lockText="1"/>
</file>

<file path=xl/ctrlProps/ctrlProp397.xml><?xml version="1.0" encoding="utf-8"?>
<formControlPr xmlns="http://schemas.microsoft.com/office/spreadsheetml/2009/9/main" objectType="CheckBox" fmlaLink="$AE$29" lockText="1"/>
</file>

<file path=xl/ctrlProps/ctrlProp398.xml><?xml version="1.0" encoding="utf-8"?>
<formControlPr xmlns="http://schemas.microsoft.com/office/spreadsheetml/2009/9/main" objectType="CheckBox" fmlaLink="$AE$33" lockText="1"/>
</file>

<file path=xl/ctrlProps/ctrlProp399.xml><?xml version="1.0" encoding="utf-8"?>
<formControlPr xmlns="http://schemas.microsoft.com/office/spreadsheetml/2009/9/main" objectType="CheckBox" fmlaLink="$AE$32" lockText="1"/>
</file>

<file path=xl/ctrlProps/ctrlProp4.xml><?xml version="1.0" encoding="utf-8"?>
<formControlPr xmlns="http://schemas.microsoft.com/office/spreadsheetml/2009/9/main" objectType="CheckBox" fmlaLink="$AA$15" lockText="1"/>
</file>

<file path=xl/ctrlProps/ctrlProp40.xml><?xml version="1.0" encoding="utf-8"?>
<formControlPr xmlns="http://schemas.microsoft.com/office/spreadsheetml/2009/9/main" objectType="CheckBox" fmlaLink="$X$19" lockText="1"/>
</file>

<file path=xl/ctrlProps/ctrlProp41.xml><?xml version="1.0" encoding="utf-8"?>
<formControlPr xmlns="http://schemas.microsoft.com/office/spreadsheetml/2009/9/main" objectType="CheckBox" checked="Checked" fmlaLink="$Y$19" lockText="1"/>
</file>

<file path=xl/ctrlProps/ctrlProp42.xml><?xml version="1.0" encoding="utf-8"?>
<formControlPr xmlns="http://schemas.microsoft.com/office/spreadsheetml/2009/9/main" objectType="CheckBox" fmlaLink="$Z$19" lockText="1"/>
</file>

<file path=xl/ctrlProps/ctrlProp43.xml><?xml version="1.0" encoding="utf-8"?>
<formControlPr xmlns="http://schemas.microsoft.com/office/spreadsheetml/2009/9/main" objectType="CheckBox" fmlaLink="$AA$19" lockText="1"/>
</file>

<file path=xl/ctrlProps/ctrlProp44.xml><?xml version="1.0" encoding="utf-8"?>
<formControlPr xmlns="http://schemas.microsoft.com/office/spreadsheetml/2009/9/main" objectType="CheckBox" fmlaLink="$AB$19" lockText="1"/>
</file>

<file path=xl/ctrlProps/ctrlProp45.xml><?xml version="1.0" encoding="utf-8"?>
<formControlPr xmlns="http://schemas.microsoft.com/office/spreadsheetml/2009/9/main" objectType="CheckBox" fmlaLink="$AC$19" lockText="1"/>
</file>

<file path=xl/ctrlProps/ctrlProp46.xml><?xml version="1.0" encoding="utf-8"?>
<formControlPr xmlns="http://schemas.microsoft.com/office/spreadsheetml/2009/9/main" objectType="CheckBox" fmlaLink="$AD$19" lockText="1"/>
</file>

<file path=xl/ctrlProps/ctrlProp47.xml><?xml version="1.0" encoding="utf-8"?>
<formControlPr xmlns="http://schemas.microsoft.com/office/spreadsheetml/2009/9/main" objectType="CheckBox" fmlaLink="$AE$19" lockText="1"/>
</file>

<file path=xl/ctrlProps/ctrlProp48.xml><?xml version="1.0" encoding="utf-8"?>
<formControlPr xmlns="http://schemas.microsoft.com/office/spreadsheetml/2009/9/main" objectType="CheckBox" fmlaLink="$X$20" lockText="1"/>
</file>

<file path=xl/ctrlProps/ctrlProp49.xml><?xml version="1.0" encoding="utf-8"?>
<formControlPr xmlns="http://schemas.microsoft.com/office/spreadsheetml/2009/9/main" objectType="CheckBox" checked="Checked" fmlaLink="$Y$20" lockText="1"/>
</file>

<file path=xl/ctrlProps/ctrlProp5.xml><?xml version="1.0" encoding="utf-8"?>
<formControlPr xmlns="http://schemas.microsoft.com/office/spreadsheetml/2009/9/main" objectType="CheckBox" fmlaLink="$AB$15" lockText="1"/>
</file>

<file path=xl/ctrlProps/ctrlProp50.xml><?xml version="1.0" encoding="utf-8"?>
<formControlPr xmlns="http://schemas.microsoft.com/office/spreadsheetml/2009/9/main" objectType="CheckBox" fmlaLink="$Z$20" lockText="1"/>
</file>

<file path=xl/ctrlProps/ctrlProp51.xml><?xml version="1.0" encoding="utf-8"?>
<formControlPr xmlns="http://schemas.microsoft.com/office/spreadsheetml/2009/9/main" objectType="CheckBox" fmlaLink="$AA$20" lockText="1"/>
</file>

<file path=xl/ctrlProps/ctrlProp52.xml><?xml version="1.0" encoding="utf-8"?>
<formControlPr xmlns="http://schemas.microsoft.com/office/spreadsheetml/2009/9/main" objectType="CheckBox" fmlaLink="$AB$20" lockText="1"/>
</file>

<file path=xl/ctrlProps/ctrlProp53.xml><?xml version="1.0" encoding="utf-8"?>
<formControlPr xmlns="http://schemas.microsoft.com/office/spreadsheetml/2009/9/main" objectType="CheckBox" fmlaLink="$AC$20" lockText="1"/>
</file>

<file path=xl/ctrlProps/ctrlProp54.xml><?xml version="1.0" encoding="utf-8"?>
<formControlPr xmlns="http://schemas.microsoft.com/office/spreadsheetml/2009/9/main" objectType="CheckBox" fmlaLink="$AD$20" lockText="1"/>
</file>

<file path=xl/ctrlProps/ctrlProp55.xml><?xml version="1.0" encoding="utf-8"?>
<formControlPr xmlns="http://schemas.microsoft.com/office/spreadsheetml/2009/9/main" objectType="CheckBox" fmlaLink="$AE$20" lockText="1"/>
</file>

<file path=xl/ctrlProps/ctrlProp56.xml><?xml version="1.0" encoding="utf-8"?>
<formControlPr xmlns="http://schemas.microsoft.com/office/spreadsheetml/2009/9/main" objectType="CheckBox" fmlaLink="$X$21" lockText="1"/>
</file>

<file path=xl/ctrlProps/ctrlProp57.xml><?xml version="1.0" encoding="utf-8"?>
<formControlPr xmlns="http://schemas.microsoft.com/office/spreadsheetml/2009/9/main" objectType="CheckBox" checked="Checked" fmlaLink="$Y$21" lockText="1"/>
</file>

<file path=xl/ctrlProps/ctrlProp58.xml><?xml version="1.0" encoding="utf-8"?>
<formControlPr xmlns="http://schemas.microsoft.com/office/spreadsheetml/2009/9/main" objectType="CheckBox" fmlaLink="$Z$21" lockText="1"/>
</file>

<file path=xl/ctrlProps/ctrlProp59.xml><?xml version="1.0" encoding="utf-8"?>
<formControlPr xmlns="http://schemas.microsoft.com/office/spreadsheetml/2009/9/main" objectType="CheckBox" fmlaLink="$AA$21" lockText="1"/>
</file>

<file path=xl/ctrlProps/ctrlProp6.xml><?xml version="1.0" encoding="utf-8"?>
<formControlPr xmlns="http://schemas.microsoft.com/office/spreadsheetml/2009/9/main" objectType="CheckBox" fmlaLink="$AC$15" lockText="1"/>
</file>

<file path=xl/ctrlProps/ctrlProp60.xml><?xml version="1.0" encoding="utf-8"?>
<formControlPr xmlns="http://schemas.microsoft.com/office/spreadsheetml/2009/9/main" objectType="CheckBox" fmlaLink="$AB$21" lockText="1"/>
</file>

<file path=xl/ctrlProps/ctrlProp61.xml><?xml version="1.0" encoding="utf-8"?>
<formControlPr xmlns="http://schemas.microsoft.com/office/spreadsheetml/2009/9/main" objectType="CheckBox" fmlaLink="$AC$21" lockText="1"/>
</file>

<file path=xl/ctrlProps/ctrlProp62.xml><?xml version="1.0" encoding="utf-8"?>
<formControlPr xmlns="http://schemas.microsoft.com/office/spreadsheetml/2009/9/main" objectType="CheckBox" fmlaLink="$AD$21" lockText="1"/>
</file>

<file path=xl/ctrlProps/ctrlProp63.xml><?xml version="1.0" encoding="utf-8"?>
<formControlPr xmlns="http://schemas.microsoft.com/office/spreadsheetml/2009/9/main" objectType="CheckBox" fmlaLink="$AE$21" lockText="1"/>
</file>

<file path=xl/ctrlProps/ctrlProp64.xml><?xml version="1.0" encoding="utf-8"?>
<formControlPr xmlns="http://schemas.microsoft.com/office/spreadsheetml/2009/9/main" objectType="CheckBox" fmlaLink="$X$22" lockText="1"/>
</file>

<file path=xl/ctrlProps/ctrlProp65.xml><?xml version="1.0" encoding="utf-8"?>
<formControlPr xmlns="http://schemas.microsoft.com/office/spreadsheetml/2009/9/main" objectType="CheckBox" checked="Checked" fmlaLink="$Y$22" lockText="1"/>
</file>

<file path=xl/ctrlProps/ctrlProp66.xml><?xml version="1.0" encoding="utf-8"?>
<formControlPr xmlns="http://schemas.microsoft.com/office/spreadsheetml/2009/9/main" objectType="CheckBox" fmlaLink="$Z$22" lockText="1"/>
</file>

<file path=xl/ctrlProps/ctrlProp67.xml><?xml version="1.0" encoding="utf-8"?>
<formControlPr xmlns="http://schemas.microsoft.com/office/spreadsheetml/2009/9/main" objectType="CheckBox" fmlaLink="$AA$22" lockText="1"/>
</file>

<file path=xl/ctrlProps/ctrlProp68.xml><?xml version="1.0" encoding="utf-8"?>
<formControlPr xmlns="http://schemas.microsoft.com/office/spreadsheetml/2009/9/main" objectType="CheckBox" fmlaLink="$AB$22" lockText="1"/>
</file>

<file path=xl/ctrlProps/ctrlProp69.xml><?xml version="1.0" encoding="utf-8"?>
<formControlPr xmlns="http://schemas.microsoft.com/office/spreadsheetml/2009/9/main" objectType="CheckBox" fmlaLink="$AC$22" lockText="1"/>
</file>

<file path=xl/ctrlProps/ctrlProp7.xml><?xml version="1.0" encoding="utf-8"?>
<formControlPr xmlns="http://schemas.microsoft.com/office/spreadsheetml/2009/9/main" objectType="CheckBox" fmlaLink="$AD$15" lockText="1"/>
</file>

<file path=xl/ctrlProps/ctrlProp70.xml><?xml version="1.0" encoding="utf-8"?>
<formControlPr xmlns="http://schemas.microsoft.com/office/spreadsheetml/2009/9/main" objectType="CheckBox" fmlaLink="$AD$22" lockText="1"/>
</file>

<file path=xl/ctrlProps/ctrlProp71.xml><?xml version="1.0" encoding="utf-8"?>
<formControlPr xmlns="http://schemas.microsoft.com/office/spreadsheetml/2009/9/main" objectType="CheckBox" fmlaLink="$AE$22" lockText="1"/>
</file>

<file path=xl/ctrlProps/ctrlProp72.xml><?xml version="1.0" encoding="utf-8"?>
<formControlPr xmlns="http://schemas.microsoft.com/office/spreadsheetml/2009/9/main" objectType="CheckBox" fmlaLink="$X$23" lockText="1"/>
</file>

<file path=xl/ctrlProps/ctrlProp73.xml><?xml version="1.0" encoding="utf-8"?>
<formControlPr xmlns="http://schemas.microsoft.com/office/spreadsheetml/2009/9/main" objectType="CheckBox" checked="Checked" fmlaLink="$Y$23" lockText="1"/>
</file>

<file path=xl/ctrlProps/ctrlProp74.xml><?xml version="1.0" encoding="utf-8"?>
<formControlPr xmlns="http://schemas.microsoft.com/office/spreadsheetml/2009/9/main" objectType="CheckBox" fmlaLink="$Z$23" lockText="1"/>
</file>

<file path=xl/ctrlProps/ctrlProp75.xml><?xml version="1.0" encoding="utf-8"?>
<formControlPr xmlns="http://schemas.microsoft.com/office/spreadsheetml/2009/9/main" objectType="CheckBox" fmlaLink="$AA$23" lockText="1"/>
</file>

<file path=xl/ctrlProps/ctrlProp76.xml><?xml version="1.0" encoding="utf-8"?>
<formControlPr xmlns="http://schemas.microsoft.com/office/spreadsheetml/2009/9/main" objectType="CheckBox" fmlaLink="$AB$23" lockText="1"/>
</file>

<file path=xl/ctrlProps/ctrlProp77.xml><?xml version="1.0" encoding="utf-8"?>
<formControlPr xmlns="http://schemas.microsoft.com/office/spreadsheetml/2009/9/main" objectType="CheckBox" fmlaLink="$AC$23" lockText="1"/>
</file>

<file path=xl/ctrlProps/ctrlProp78.xml><?xml version="1.0" encoding="utf-8"?>
<formControlPr xmlns="http://schemas.microsoft.com/office/spreadsheetml/2009/9/main" objectType="CheckBox" fmlaLink="$AD$23" lockText="1"/>
</file>

<file path=xl/ctrlProps/ctrlProp79.xml><?xml version="1.0" encoding="utf-8"?>
<formControlPr xmlns="http://schemas.microsoft.com/office/spreadsheetml/2009/9/main" objectType="CheckBox" fmlaLink="$AE$23" lockText="1"/>
</file>

<file path=xl/ctrlProps/ctrlProp8.xml><?xml version="1.0" encoding="utf-8"?>
<formControlPr xmlns="http://schemas.microsoft.com/office/spreadsheetml/2009/9/main" objectType="CheckBox" fmlaLink="$AE$15" lockText="1"/>
</file>

<file path=xl/ctrlProps/ctrlProp80.xml><?xml version="1.0" encoding="utf-8"?>
<formControlPr xmlns="http://schemas.microsoft.com/office/spreadsheetml/2009/9/main" objectType="CheckBox" fmlaLink="$X$24" lockText="1"/>
</file>

<file path=xl/ctrlProps/ctrlProp81.xml><?xml version="1.0" encoding="utf-8"?>
<formControlPr xmlns="http://schemas.microsoft.com/office/spreadsheetml/2009/9/main" objectType="CheckBox" checked="Checked" fmlaLink="$Y$24" lockText="1"/>
</file>

<file path=xl/ctrlProps/ctrlProp82.xml><?xml version="1.0" encoding="utf-8"?>
<formControlPr xmlns="http://schemas.microsoft.com/office/spreadsheetml/2009/9/main" objectType="CheckBox" fmlaLink="$Z$24" lockText="1"/>
</file>

<file path=xl/ctrlProps/ctrlProp83.xml><?xml version="1.0" encoding="utf-8"?>
<formControlPr xmlns="http://schemas.microsoft.com/office/spreadsheetml/2009/9/main" objectType="CheckBox" fmlaLink="$AA$24" lockText="1"/>
</file>

<file path=xl/ctrlProps/ctrlProp84.xml><?xml version="1.0" encoding="utf-8"?>
<formControlPr xmlns="http://schemas.microsoft.com/office/spreadsheetml/2009/9/main" objectType="CheckBox" fmlaLink="$AB$24" lockText="1"/>
</file>

<file path=xl/ctrlProps/ctrlProp85.xml><?xml version="1.0" encoding="utf-8"?>
<formControlPr xmlns="http://schemas.microsoft.com/office/spreadsheetml/2009/9/main" objectType="CheckBox" fmlaLink="$AC$24" lockText="1"/>
</file>

<file path=xl/ctrlProps/ctrlProp86.xml><?xml version="1.0" encoding="utf-8"?>
<formControlPr xmlns="http://schemas.microsoft.com/office/spreadsheetml/2009/9/main" objectType="CheckBox" fmlaLink="$AD$24" lockText="1"/>
</file>

<file path=xl/ctrlProps/ctrlProp87.xml><?xml version="1.0" encoding="utf-8"?>
<formControlPr xmlns="http://schemas.microsoft.com/office/spreadsheetml/2009/9/main" objectType="CheckBox" fmlaLink="$AE$24" lockText="1"/>
</file>

<file path=xl/ctrlProps/ctrlProp88.xml><?xml version="1.0" encoding="utf-8"?>
<formControlPr xmlns="http://schemas.microsoft.com/office/spreadsheetml/2009/9/main" objectType="CheckBox" fmlaLink="$X$25" lockText="1"/>
</file>

<file path=xl/ctrlProps/ctrlProp89.xml><?xml version="1.0" encoding="utf-8"?>
<formControlPr xmlns="http://schemas.microsoft.com/office/spreadsheetml/2009/9/main" objectType="CheckBox" fmlaLink="$Y$25" lockText="1"/>
</file>

<file path=xl/ctrlProps/ctrlProp9.xml><?xml version="1.0" encoding="utf-8"?>
<formControlPr xmlns="http://schemas.microsoft.com/office/spreadsheetml/2009/9/main" objectType="CheckBox" fmlaLink="$X$16" lockText="1"/>
</file>

<file path=xl/ctrlProps/ctrlProp90.xml><?xml version="1.0" encoding="utf-8"?>
<formControlPr xmlns="http://schemas.microsoft.com/office/spreadsheetml/2009/9/main" objectType="CheckBox" checked="Checked" fmlaLink="$Z$25" lockText="1"/>
</file>

<file path=xl/ctrlProps/ctrlProp91.xml><?xml version="1.0" encoding="utf-8"?>
<formControlPr xmlns="http://schemas.microsoft.com/office/spreadsheetml/2009/9/main" objectType="CheckBox" fmlaLink="$AA$25" lockText="1"/>
</file>

<file path=xl/ctrlProps/ctrlProp92.xml><?xml version="1.0" encoding="utf-8"?>
<formControlPr xmlns="http://schemas.microsoft.com/office/spreadsheetml/2009/9/main" objectType="CheckBox" fmlaLink="$AB$25" lockText="1"/>
</file>

<file path=xl/ctrlProps/ctrlProp93.xml><?xml version="1.0" encoding="utf-8"?>
<formControlPr xmlns="http://schemas.microsoft.com/office/spreadsheetml/2009/9/main" objectType="CheckBox" fmlaLink="$AC$25" lockText="1"/>
</file>

<file path=xl/ctrlProps/ctrlProp94.xml><?xml version="1.0" encoding="utf-8"?>
<formControlPr xmlns="http://schemas.microsoft.com/office/spreadsheetml/2009/9/main" objectType="CheckBox" fmlaLink="$AD$25" lockText="1"/>
</file>

<file path=xl/ctrlProps/ctrlProp95.xml><?xml version="1.0" encoding="utf-8"?>
<formControlPr xmlns="http://schemas.microsoft.com/office/spreadsheetml/2009/9/main" objectType="CheckBox" fmlaLink="$AE$25" lockText="1"/>
</file>

<file path=xl/ctrlProps/ctrlProp96.xml><?xml version="1.0" encoding="utf-8"?>
<formControlPr xmlns="http://schemas.microsoft.com/office/spreadsheetml/2009/9/main" objectType="CheckBox" fmlaLink="$X$26" lockText="1"/>
</file>

<file path=xl/ctrlProps/ctrlProp97.xml><?xml version="1.0" encoding="utf-8"?>
<formControlPr xmlns="http://schemas.microsoft.com/office/spreadsheetml/2009/9/main" objectType="CheckBox" fmlaLink="$Y$26" lockText="1"/>
</file>

<file path=xl/ctrlProps/ctrlProp98.xml><?xml version="1.0" encoding="utf-8"?>
<formControlPr xmlns="http://schemas.microsoft.com/office/spreadsheetml/2009/9/main" objectType="CheckBox" checked="Checked" fmlaLink="$Z$26" lockText="1"/>
</file>

<file path=xl/ctrlProps/ctrlProp99.xml><?xml version="1.0" encoding="utf-8"?>
<formControlPr xmlns="http://schemas.microsoft.com/office/spreadsheetml/2009/9/main" objectType="CheckBox" fmlaLink="$AA$26" lockText="1"/>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hyperlink" Target="http://www.sitengenharia.com.br/" TargetMode="Externa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12</xdr:col>
      <xdr:colOff>563337</xdr:colOff>
      <xdr:row>3</xdr:row>
      <xdr:rowOff>87475</xdr:rowOff>
    </xdr:from>
    <xdr:to>
      <xdr:col>22</xdr:col>
      <xdr:colOff>0</xdr:colOff>
      <xdr:row>14</xdr:row>
      <xdr:rowOff>9719</xdr:rowOff>
    </xdr:to>
    <xdr:sp macro="" textlink="">
      <xdr:nvSpPr>
        <xdr:cNvPr id="5043" name="Rectangle 1971"/>
        <xdr:cNvSpPr>
          <a:spLocks noChangeArrowheads="1"/>
        </xdr:cNvSpPr>
      </xdr:nvSpPr>
      <xdr:spPr bwMode="auto">
        <a:xfrm>
          <a:off x="3702699" y="592883"/>
          <a:ext cx="2663500" cy="1846683"/>
        </a:xfrm>
        <a:prstGeom prst="rect">
          <a:avLst/>
        </a:prstGeom>
        <a:solidFill>
          <a:schemeClr val="bg2">
            <a:lumMod val="90000"/>
          </a:schemeClr>
        </a:solidFill>
        <a:ln w="3175">
          <a:solidFill>
            <a:srgbClr xmlns:mc="http://schemas.openxmlformats.org/markup-compatibility/2006" xmlns:a14="http://schemas.microsoft.com/office/drawing/2010/main" val="A1A1A1" mc:Ignorable="a14" a14:legacySpreadsheetColorIndex="23"/>
          </a:solidFill>
          <a:miter lim="800000"/>
          <a:headEnd/>
          <a:tailEnd/>
        </a:ln>
        <a:effectLst/>
        <a:extLst/>
      </xdr:spPr>
    </xdr:sp>
    <xdr:clientData/>
  </xdr:twoCellAnchor>
  <xdr:twoCellAnchor>
    <xdr:from>
      <xdr:col>23</xdr:col>
      <xdr:colOff>0</xdr:colOff>
      <xdr:row>50</xdr:row>
      <xdr:rowOff>9719</xdr:rowOff>
    </xdr:from>
    <xdr:to>
      <xdr:col>53</xdr:col>
      <xdr:colOff>0</xdr:colOff>
      <xdr:row>105</xdr:row>
      <xdr:rowOff>0</xdr:rowOff>
    </xdr:to>
    <xdr:sp macro="" textlink="">
      <xdr:nvSpPr>
        <xdr:cNvPr id="5062" name="Rectangle 1990"/>
        <xdr:cNvSpPr>
          <a:spLocks noChangeArrowheads="1"/>
        </xdr:cNvSpPr>
      </xdr:nvSpPr>
      <xdr:spPr bwMode="auto">
        <a:xfrm>
          <a:off x="6754974" y="10137321"/>
          <a:ext cx="6589745" cy="9311174"/>
        </a:xfrm>
        <a:prstGeom prst="rect">
          <a:avLst/>
        </a:prstGeom>
        <a:solidFill>
          <a:srgbClr xmlns:mc="http://schemas.openxmlformats.org/markup-compatibility/2006" xmlns:a14="http://schemas.microsoft.com/office/drawing/2010/main" val="E2E2E2" mc:Ignorable="a14" a14:legacySpreadsheetColorIndex="22"/>
        </a:solidFill>
        <a:ln w="3175">
          <a:solidFill>
            <a:srgbClr xmlns:mc="http://schemas.openxmlformats.org/markup-compatibility/2006" xmlns:a14="http://schemas.microsoft.com/office/drawing/2010/main" val="A1A1A1" mc:Ignorable="a14" a14:legacySpreadsheetColorIndex="23"/>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23</xdr:col>
      <xdr:colOff>0</xdr:colOff>
      <xdr:row>0</xdr:row>
      <xdr:rowOff>0</xdr:rowOff>
    </xdr:from>
    <xdr:to>
      <xdr:col>52</xdr:col>
      <xdr:colOff>1390650</xdr:colOff>
      <xdr:row>50</xdr:row>
      <xdr:rowOff>9718</xdr:rowOff>
    </xdr:to>
    <xdr:sp macro="" textlink="">
      <xdr:nvSpPr>
        <xdr:cNvPr id="5038" name="Rectangle 1966"/>
        <xdr:cNvSpPr>
          <a:spLocks noChangeArrowheads="1"/>
        </xdr:cNvSpPr>
      </xdr:nvSpPr>
      <xdr:spPr bwMode="auto">
        <a:xfrm>
          <a:off x="6754974" y="0"/>
          <a:ext cx="6580804" cy="10137320"/>
        </a:xfrm>
        <a:prstGeom prst="rect">
          <a:avLst/>
        </a:prstGeom>
        <a:solidFill>
          <a:schemeClr val="bg2"/>
        </a:solidFill>
        <a:ln w="3175">
          <a:solidFill>
            <a:srgbClr xmlns:mc="http://schemas.openxmlformats.org/markup-compatibility/2006" xmlns:a14="http://schemas.microsoft.com/office/drawing/2010/main" val="A1A1A1" mc:Ignorable="a14" a14:legacySpreadsheetColorIndex="23"/>
          </a:solidFill>
          <a:miter lim="800000"/>
          <a:headEnd/>
          <a:tailEnd/>
        </a:ln>
        <a:effectLst/>
        <a:extLst/>
      </xdr:spPr>
    </xdr:sp>
    <xdr:clientData/>
  </xdr:twoCellAnchor>
  <xdr:twoCellAnchor>
    <xdr:from>
      <xdr:col>0</xdr:col>
      <xdr:colOff>184668</xdr:colOff>
      <xdr:row>98</xdr:row>
      <xdr:rowOff>0</xdr:rowOff>
    </xdr:from>
    <xdr:to>
      <xdr:col>22</xdr:col>
      <xdr:colOff>58316</xdr:colOff>
      <xdr:row>103</xdr:row>
      <xdr:rowOff>155510</xdr:rowOff>
    </xdr:to>
    <xdr:sp macro="" textlink="">
      <xdr:nvSpPr>
        <xdr:cNvPr id="1081" name="Rectangle 57">
          <a:hlinkClick xmlns:r="http://schemas.openxmlformats.org/officeDocument/2006/relationships" r:id="rId1"/>
        </xdr:cNvPr>
        <xdr:cNvSpPr>
          <a:spLocks noChangeArrowheads="1"/>
        </xdr:cNvSpPr>
      </xdr:nvSpPr>
      <xdr:spPr bwMode="auto">
        <a:xfrm>
          <a:off x="184668" y="18078061"/>
          <a:ext cx="6239847" cy="1098291"/>
        </a:xfrm>
        <a:prstGeom prst="rect">
          <a:avLst/>
        </a:prstGeom>
        <a:solidFill>
          <a:schemeClr val="bg2">
            <a:lumMod val="90000"/>
          </a:schemeClr>
        </a:solidFill>
        <a:ln w="6350">
          <a:solidFill>
            <a:schemeClr val="bg2">
              <a:lumMod val="25000"/>
              <a:alpha val="54000"/>
            </a:schemeClr>
          </a:solidFill>
          <a:miter lim="800000"/>
          <a:headEnd/>
          <a:tailEnd/>
        </a:ln>
        <a:effectLst/>
        <a:extLst>
          <a:ext uri="{53640926-AAD7-44D8-BBD7-CCE9431645EC}">
            <a14:shadowObscured xmlns:a14="http://schemas.microsoft.com/office/drawing/2010/main" val="1"/>
          </a:ext>
        </a:extLst>
      </xdr:spPr>
      <xdr:txBody>
        <a:bodyPr vertOverflow="clip" wrap="square" lIns="27432" tIns="18288" rIns="27432" bIns="0" anchor="t" upright="1"/>
        <a:lstStyle/>
        <a:p>
          <a:pPr algn="ctr" rtl="0">
            <a:defRPr sz="1000"/>
          </a:pPr>
          <a:r>
            <a:rPr lang="pt-BR" sz="900" b="1" i="0" u="none" strike="noStrike" baseline="0">
              <a:solidFill>
                <a:srgbClr val="333399"/>
              </a:solidFill>
              <a:latin typeface="Tahoma"/>
              <a:ea typeface="Tahoma"/>
              <a:cs typeface="Tahoma"/>
            </a:rPr>
            <a:t>Programa para cálculo de carga admissível de estacas com senha de proteção</a:t>
          </a:r>
          <a:endParaRPr lang="pt-BR" sz="900" b="0" i="0" u="none" strike="noStrike" baseline="0">
            <a:solidFill>
              <a:srgbClr val="333399"/>
            </a:solidFill>
            <a:latin typeface="Tahoma"/>
            <a:ea typeface="Tahoma"/>
            <a:cs typeface="Tahoma"/>
          </a:endParaRPr>
        </a:p>
        <a:p>
          <a:pPr algn="ctr" rtl="0">
            <a:defRPr sz="1000"/>
          </a:pPr>
          <a:r>
            <a:rPr lang="pt-BR" sz="900" b="0" i="0" u="none" strike="noStrike" baseline="0">
              <a:solidFill>
                <a:srgbClr val="000000"/>
              </a:solidFill>
              <a:latin typeface="Tahoma"/>
              <a:ea typeface="Tahoma"/>
              <a:cs typeface="Tahoma"/>
            </a:rPr>
            <a:t>A proteção inserida nas planilhas trabalham de forma a preservar fórmulas e resultados. O programa foi desenvolvido para que seja desconfigurado e desprogramado no caso de violação das senhas com qualquer tipo de modificação dentro da área protegida. O Site Engenharia e o autor do programa não se responsabilizam por resultados errados resultantes de dados inseridos incorretamente.</a:t>
          </a:r>
        </a:p>
        <a:p>
          <a:pPr algn="ctr" rtl="0">
            <a:defRPr sz="1000"/>
          </a:pPr>
          <a:r>
            <a:rPr lang="pt-BR" sz="900" b="0" i="1" u="none" strike="noStrike" baseline="0">
              <a:solidFill>
                <a:srgbClr val="800000"/>
              </a:solidFill>
              <a:latin typeface="Tahoma"/>
              <a:ea typeface="Tahoma"/>
              <a:cs typeface="Tahoma"/>
            </a:rPr>
            <a:t>A proteção garante a integridade das normas e fórmulas</a:t>
          </a:r>
        </a:p>
        <a:p>
          <a:pPr algn="ctr" rtl="0">
            <a:defRPr sz="1000"/>
          </a:pPr>
          <a:r>
            <a:rPr lang="pt-BR" sz="900" b="0" i="1" u="none" strike="noStrike" baseline="0">
              <a:solidFill>
                <a:srgbClr val="800000"/>
              </a:solidFill>
              <a:latin typeface="Tahoma"/>
              <a:ea typeface="Tahoma"/>
              <a:cs typeface="Tahoma"/>
            </a:rPr>
            <a:t>Informações     www.sitengenharia.com.br</a:t>
          </a:r>
        </a:p>
      </xdr:txBody>
    </xdr:sp>
    <xdr:clientData/>
  </xdr:twoCellAnchor>
  <mc:AlternateContent xmlns:mc="http://schemas.openxmlformats.org/markup-compatibility/2006">
    <mc:Choice xmlns:a14="http://schemas.microsoft.com/office/drawing/2010/main" Requires="a14">
      <xdr:twoCellAnchor editAs="oneCell">
        <xdr:from>
          <xdr:col>3</xdr:col>
          <xdr:colOff>38100</xdr:colOff>
          <xdr:row>14</xdr:row>
          <xdr:rowOff>0</xdr:rowOff>
        </xdr:from>
        <xdr:to>
          <xdr:col>4</xdr:col>
          <xdr:colOff>76200</xdr:colOff>
          <xdr:row>15</xdr:row>
          <xdr:rowOff>9525</xdr:rowOff>
        </xdr:to>
        <xdr:sp macro="" textlink="">
          <xdr:nvSpPr>
            <xdr:cNvPr id="1083" name="Check Box 59" hidden="1">
              <a:extLst>
                <a:ext uri="{63B3BB69-23CF-44E3-9099-C40C66FF867C}">
                  <a14:compatExt spid="_x0000_s10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14</xdr:row>
          <xdr:rowOff>0</xdr:rowOff>
        </xdr:from>
        <xdr:to>
          <xdr:col>5</xdr:col>
          <xdr:colOff>76200</xdr:colOff>
          <xdr:row>15</xdr:row>
          <xdr:rowOff>9525</xdr:rowOff>
        </xdr:to>
        <xdr:sp macro="" textlink="">
          <xdr:nvSpPr>
            <xdr:cNvPr id="1155" name="Check Box 131" hidden="1">
              <a:extLst>
                <a:ext uri="{63B3BB69-23CF-44E3-9099-C40C66FF867C}">
                  <a14:compatExt spid="_x0000_s11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14</xdr:row>
          <xdr:rowOff>0</xdr:rowOff>
        </xdr:from>
        <xdr:to>
          <xdr:col>6</xdr:col>
          <xdr:colOff>76200</xdr:colOff>
          <xdr:row>15</xdr:row>
          <xdr:rowOff>9525</xdr:rowOff>
        </xdr:to>
        <xdr:sp macro="" textlink="">
          <xdr:nvSpPr>
            <xdr:cNvPr id="1156" name="Check Box 132" hidden="1">
              <a:extLst>
                <a:ext uri="{63B3BB69-23CF-44E3-9099-C40C66FF867C}">
                  <a14:compatExt spid="_x0000_s11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xdr:colOff>
          <xdr:row>14</xdr:row>
          <xdr:rowOff>0</xdr:rowOff>
        </xdr:from>
        <xdr:to>
          <xdr:col>7</xdr:col>
          <xdr:colOff>76200</xdr:colOff>
          <xdr:row>15</xdr:row>
          <xdr:rowOff>9525</xdr:rowOff>
        </xdr:to>
        <xdr:sp macro="" textlink="">
          <xdr:nvSpPr>
            <xdr:cNvPr id="1157" name="Check Box 133" hidden="1">
              <a:extLst>
                <a:ext uri="{63B3BB69-23CF-44E3-9099-C40C66FF867C}">
                  <a14:compatExt spid="_x0000_s11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14</xdr:row>
          <xdr:rowOff>0</xdr:rowOff>
        </xdr:from>
        <xdr:to>
          <xdr:col>8</xdr:col>
          <xdr:colOff>76200</xdr:colOff>
          <xdr:row>15</xdr:row>
          <xdr:rowOff>9525</xdr:rowOff>
        </xdr:to>
        <xdr:sp macro="" textlink="">
          <xdr:nvSpPr>
            <xdr:cNvPr id="1158" name="Check Box 134" hidden="1">
              <a:extLst>
                <a:ext uri="{63B3BB69-23CF-44E3-9099-C40C66FF867C}">
                  <a14:compatExt spid="_x0000_s11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38100</xdr:colOff>
          <xdr:row>14</xdr:row>
          <xdr:rowOff>0</xdr:rowOff>
        </xdr:from>
        <xdr:to>
          <xdr:col>9</xdr:col>
          <xdr:colOff>76200</xdr:colOff>
          <xdr:row>15</xdr:row>
          <xdr:rowOff>9525</xdr:rowOff>
        </xdr:to>
        <xdr:sp macro="" textlink="">
          <xdr:nvSpPr>
            <xdr:cNvPr id="1159" name="Check Box 135" hidden="1">
              <a:extLst>
                <a:ext uri="{63B3BB69-23CF-44E3-9099-C40C66FF867C}">
                  <a14:compatExt spid="_x0000_s11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14</xdr:row>
          <xdr:rowOff>0</xdr:rowOff>
        </xdr:from>
        <xdr:to>
          <xdr:col>10</xdr:col>
          <xdr:colOff>76200</xdr:colOff>
          <xdr:row>15</xdr:row>
          <xdr:rowOff>9525</xdr:rowOff>
        </xdr:to>
        <xdr:sp macro="" textlink="">
          <xdr:nvSpPr>
            <xdr:cNvPr id="1160" name="Check Box 136" hidden="1">
              <a:extLst>
                <a:ext uri="{63B3BB69-23CF-44E3-9099-C40C66FF867C}">
                  <a14:compatExt spid="_x0000_s11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14</xdr:row>
          <xdr:rowOff>0</xdr:rowOff>
        </xdr:from>
        <xdr:to>
          <xdr:col>11</xdr:col>
          <xdr:colOff>76200</xdr:colOff>
          <xdr:row>15</xdr:row>
          <xdr:rowOff>9525</xdr:rowOff>
        </xdr:to>
        <xdr:sp macro="" textlink="">
          <xdr:nvSpPr>
            <xdr:cNvPr id="1161" name="Check Box 137" hidden="1">
              <a:extLst>
                <a:ext uri="{63B3BB69-23CF-44E3-9099-C40C66FF867C}">
                  <a14:compatExt spid="_x0000_s11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15</xdr:row>
          <xdr:rowOff>0</xdr:rowOff>
        </xdr:from>
        <xdr:to>
          <xdr:col>4</xdr:col>
          <xdr:colOff>76200</xdr:colOff>
          <xdr:row>16</xdr:row>
          <xdr:rowOff>9525</xdr:rowOff>
        </xdr:to>
        <xdr:sp macro="" textlink="">
          <xdr:nvSpPr>
            <xdr:cNvPr id="1162" name="Check Box 138" hidden="1">
              <a:extLst>
                <a:ext uri="{63B3BB69-23CF-44E3-9099-C40C66FF867C}">
                  <a14:compatExt spid="_x0000_s11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0</xdr:rowOff>
        </xdr:from>
        <xdr:to>
          <xdr:col>5</xdr:col>
          <xdr:colOff>76200</xdr:colOff>
          <xdr:row>16</xdr:row>
          <xdr:rowOff>9525</xdr:rowOff>
        </xdr:to>
        <xdr:sp macro="" textlink="">
          <xdr:nvSpPr>
            <xdr:cNvPr id="1163" name="Check Box 139" hidden="1">
              <a:extLst>
                <a:ext uri="{63B3BB69-23CF-44E3-9099-C40C66FF867C}">
                  <a14:compatExt spid="_x0000_s11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15</xdr:row>
          <xdr:rowOff>0</xdr:rowOff>
        </xdr:from>
        <xdr:to>
          <xdr:col>6</xdr:col>
          <xdr:colOff>76200</xdr:colOff>
          <xdr:row>16</xdr:row>
          <xdr:rowOff>9525</xdr:rowOff>
        </xdr:to>
        <xdr:sp macro="" textlink="">
          <xdr:nvSpPr>
            <xdr:cNvPr id="1164" name="Check Box 140" hidden="1">
              <a:extLst>
                <a:ext uri="{63B3BB69-23CF-44E3-9099-C40C66FF867C}">
                  <a14:compatExt spid="_x0000_s11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xdr:colOff>
          <xdr:row>15</xdr:row>
          <xdr:rowOff>0</xdr:rowOff>
        </xdr:from>
        <xdr:to>
          <xdr:col>7</xdr:col>
          <xdr:colOff>76200</xdr:colOff>
          <xdr:row>16</xdr:row>
          <xdr:rowOff>9525</xdr:rowOff>
        </xdr:to>
        <xdr:sp macro="" textlink="">
          <xdr:nvSpPr>
            <xdr:cNvPr id="1165" name="Check Box 141" hidden="1">
              <a:extLst>
                <a:ext uri="{63B3BB69-23CF-44E3-9099-C40C66FF867C}">
                  <a14:compatExt spid="_x0000_s11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15</xdr:row>
          <xdr:rowOff>0</xdr:rowOff>
        </xdr:from>
        <xdr:to>
          <xdr:col>8</xdr:col>
          <xdr:colOff>76200</xdr:colOff>
          <xdr:row>16</xdr:row>
          <xdr:rowOff>9525</xdr:rowOff>
        </xdr:to>
        <xdr:sp macro="" textlink="">
          <xdr:nvSpPr>
            <xdr:cNvPr id="1166" name="Check Box 142" hidden="1">
              <a:extLst>
                <a:ext uri="{63B3BB69-23CF-44E3-9099-C40C66FF867C}">
                  <a14:compatExt spid="_x0000_s11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38100</xdr:colOff>
          <xdr:row>15</xdr:row>
          <xdr:rowOff>0</xdr:rowOff>
        </xdr:from>
        <xdr:to>
          <xdr:col>9</xdr:col>
          <xdr:colOff>76200</xdr:colOff>
          <xdr:row>16</xdr:row>
          <xdr:rowOff>9525</xdr:rowOff>
        </xdr:to>
        <xdr:sp macro="" textlink="">
          <xdr:nvSpPr>
            <xdr:cNvPr id="1167" name="Check Box 143" hidden="1">
              <a:extLst>
                <a:ext uri="{63B3BB69-23CF-44E3-9099-C40C66FF867C}">
                  <a14:compatExt spid="_x0000_s11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15</xdr:row>
          <xdr:rowOff>0</xdr:rowOff>
        </xdr:from>
        <xdr:to>
          <xdr:col>10</xdr:col>
          <xdr:colOff>76200</xdr:colOff>
          <xdr:row>16</xdr:row>
          <xdr:rowOff>9525</xdr:rowOff>
        </xdr:to>
        <xdr:sp macro="" textlink="">
          <xdr:nvSpPr>
            <xdr:cNvPr id="1168" name="Check Box 144" hidden="1">
              <a:extLst>
                <a:ext uri="{63B3BB69-23CF-44E3-9099-C40C66FF867C}">
                  <a14:compatExt spid="_x0000_s11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15</xdr:row>
          <xdr:rowOff>0</xdr:rowOff>
        </xdr:from>
        <xdr:to>
          <xdr:col>11</xdr:col>
          <xdr:colOff>76200</xdr:colOff>
          <xdr:row>16</xdr:row>
          <xdr:rowOff>9525</xdr:rowOff>
        </xdr:to>
        <xdr:sp macro="" textlink="">
          <xdr:nvSpPr>
            <xdr:cNvPr id="1169" name="Check Box 145" hidden="1">
              <a:extLst>
                <a:ext uri="{63B3BB69-23CF-44E3-9099-C40C66FF867C}">
                  <a14:compatExt spid="_x0000_s11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16</xdr:row>
          <xdr:rowOff>0</xdr:rowOff>
        </xdr:from>
        <xdr:to>
          <xdr:col>4</xdr:col>
          <xdr:colOff>76200</xdr:colOff>
          <xdr:row>17</xdr:row>
          <xdr:rowOff>9525</xdr:rowOff>
        </xdr:to>
        <xdr:sp macro="" textlink="">
          <xdr:nvSpPr>
            <xdr:cNvPr id="1170" name="Check Box 146" hidden="1">
              <a:extLst>
                <a:ext uri="{63B3BB69-23CF-44E3-9099-C40C66FF867C}">
                  <a14:compatExt spid="_x0000_s11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16</xdr:row>
          <xdr:rowOff>0</xdr:rowOff>
        </xdr:from>
        <xdr:to>
          <xdr:col>5</xdr:col>
          <xdr:colOff>76200</xdr:colOff>
          <xdr:row>17</xdr:row>
          <xdr:rowOff>9525</xdr:rowOff>
        </xdr:to>
        <xdr:sp macro="" textlink="">
          <xdr:nvSpPr>
            <xdr:cNvPr id="1171" name="Check Box 147" hidden="1">
              <a:extLst>
                <a:ext uri="{63B3BB69-23CF-44E3-9099-C40C66FF867C}">
                  <a14:compatExt spid="_x0000_s11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16</xdr:row>
          <xdr:rowOff>0</xdr:rowOff>
        </xdr:from>
        <xdr:to>
          <xdr:col>6</xdr:col>
          <xdr:colOff>76200</xdr:colOff>
          <xdr:row>17</xdr:row>
          <xdr:rowOff>9525</xdr:rowOff>
        </xdr:to>
        <xdr:sp macro="" textlink="">
          <xdr:nvSpPr>
            <xdr:cNvPr id="1172" name="Check Box 148" hidden="1">
              <a:extLst>
                <a:ext uri="{63B3BB69-23CF-44E3-9099-C40C66FF867C}">
                  <a14:compatExt spid="_x0000_s11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xdr:colOff>
          <xdr:row>16</xdr:row>
          <xdr:rowOff>0</xdr:rowOff>
        </xdr:from>
        <xdr:to>
          <xdr:col>7</xdr:col>
          <xdr:colOff>76200</xdr:colOff>
          <xdr:row>17</xdr:row>
          <xdr:rowOff>9525</xdr:rowOff>
        </xdr:to>
        <xdr:sp macro="" textlink="">
          <xdr:nvSpPr>
            <xdr:cNvPr id="1173" name="Check Box 149" hidden="1">
              <a:extLst>
                <a:ext uri="{63B3BB69-23CF-44E3-9099-C40C66FF867C}">
                  <a14:compatExt spid="_x0000_s11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16</xdr:row>
          <xdr:rowOff>0</xdr:rowOff>
        </xdr:from>
        <xdr:to>
          <xdr:col>8</xdr:col>
          <xdr:colOff>76200</xdr:colOff>
          <xdr:row>17</xdr:row>
          <xdr:rowOff>9525</xdr:rowOff>
        </xdr:to>
        <xdr:sp macro="" textlink="">
          <xdr:nvSpPr>
            <xdr:cNvPr id="1174" name="Check Box 150" hidden="1">
              <a:extLst>
                <a:ext uri="{63B3BB69-23CF-44E3-9099-C40C66FF867C}">
                  <a14:compatExt spid="_x0000_s11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38100</xdr:colOff>
          <xdr:row>16</xdr:row>
          <xdr:rowOff>0</xdr:rowOff>
        </xdr:from>
        <xdr:to>
          <xdr:col>9</xdr:col>
          <xdr:colOff>76200</xdr:colOff>
          <xdr:row>17</xdr:row>
          <xdr:rowOff>9525</xdr:rowOff>
        </xdr:to>
        <xdr:sp macro="" textlink="">
          <xdr:nvSpPr>
            <xdr:cNvPr id="1175" name="Check Box 151" hidden="1">
              <a:extLst>
                <a:ext uri="{63B3BB69-23CF-44E3-9099-C40C66FF867C}">
                  <a14:compatExt spid="_x0000_s11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16</xdr:row>
          <xdr:rowOff>0</xdr:rowOff>
        </xdr:from>
        <xdr:to>
          <xdr:col>10</xdr:col>
          <xdr:colOff>76200</xdr:colOff>
          <xdr:row>17</xdr:row>
          <xdr:rowOff>9525</xdr:rowOff>
        </xdr:to>
        <xdr:sp macro="" textlink="">
          <xdr:nvSpPr>
            <xdr:cNvPr id="1176" name="Check Box 152" hidden="1">
              <a:extLst>
                <a:ext uri="{63B3BB69-23CF-44E3-9099-C40C66FF867C}">
                  <a14:compatExt spid="_x0000_s11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16</xdr:row>
          <xdr:rowOff>0</xdr:rowOff>
        </xdr:from>
        <xdr:to>
          <xdr:col>11</xdr:col>
          <xdr:colOff>76200</xdr:colOff>
          <xdr:row>17</xdr:row>
          <xdr:rowOff>9525</xdr:rowOff>
        </xdr:to>
        <xdr:sp macro="" textlink="">
          <xdr:nvSpPr>
            <xdr:cNvPr id="1177" name="Check Box 153" hidden="1">
              <a:extLst>
                <a:ext uri="{63B3BB69-23CF-44E3-9099-C40C66FF867C}">
                  <a14:compatExt spid="_x0000_s11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133350</xdr:colOff>
          <xdr:row>3</xdr:row>
          <xdr:rowOff>57150</xdr:rowOff>
        </xdr:from>
        <xdr:to>
          <xdr:col>20</xdr:col>
          <xdr:colOff>28575</xdr:colOff>
          <xdr:row>4</xdr:row>
          <xdr:rowOff>142875</xdr:rowOff>
        </xdr:to>
        <xdr:sp macro="" textlink="">
          <xdr:nvSpPr>
            <xdr:cNvPr id="1227" name="Option Button 203" hidden="1">
              <a:extLst>
                <a:ext uri="{63B3BB69-23CF-44E3-9099-C40C66FF867C}">
                  <a14:compatExt spid="_x0000_s122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pt-BR" sz="800" b="0" i="0" u="none" strike="noStrike" baseline="0">
                  <a:solidFill>
                    <a:srgbClr val="000000"/>
                  </a:solidFill>
                  <a:latin typeface="Tahoma"/>
                  <a:ea typeface="Tahoma"/>
                  <a:cs typeface="Tahoma"/>
                </a:rPr>
                <a:t>Premoldada (concreto)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133350</xdr:colOff>
          <xdr:row>4</xdr:row>
          <xdr:rowOff>133350</xdr:rowOff>
        </xdr:from>
        <xdr:to>
          <xdr:col>20</xdr:col>
          <xdr:colOff>28575</xdr:colOff>
          <xdr:row>6</xdr:row>
          <xdr:rowOff>47625</xdr:rowOff>
        </xdr:to>
        <xdr:sp macro="" textlink="">
          <xdr:nvSpPr>
            <xdr:cNvPr id="1228" name="Option Button 204" hidden="1">
              <a:extLst>
                <a:ext uri="{63B3BB69-23CF-44E3-9099-C40C66FF867C}">
                  <a14:compatExt spid="_x0000_s122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pt-BR" sz="800" b="0" i="0" u="none" strike="noStrike" baseline="0">
                  <a:solidFill>
                    <a:srgbClr val="000000"/>
                  </a:solidFill>
                  <a:latin typeface="Tahoma"/>
                  <a:ea typeface="Tahoma"/>
                  <a:cs typeface="Tahoma"/>
                </a:rPr>
                <a:t>Franki</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133350</xdr:colOff>
          <xdr:row>6</xdr:row>
          <xdr:rowOff>38100</xdr:rowOff>
        </xdr:from>
        <xdr:to>
          <xdr:col>20</xdr:col>
          <xdr:colOff>28575</xdr:colOff>
          <xdr:row>7</xdr:row>
          <xdr:rowOff>123825</xdr:rowOff>
        </xdr:to>
        <xdr:sp macro="" textlink="">
          <xdr:nvSpPr>
            <xdr:cNvPr id="1229" name="Option Button 205" hidden="1">
              <a:extLst>
                <a:ext uri="{63B3BB69-23CF-44E3-9099-C40C66FF867C}">
                  <a14:compatExt spid="_x0000_s12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pt-BR" sz="800" b="0" i="0" u="none" strike="noStrike" baseline="0">
                  <a:solidFill>
                    <a:srgbClr val="000000"/>
                  </a:solidFill>
                  <a:latin typeface="Tahoma"/>
                  <a:ea typeface="Tahoma"/>
                  <a:cs typeface="Tahoma"/>
                </a:rPr>
                <a:t>Hélice Contínua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133350</xdr:colOff>
          <xdr:row>7</xdr:row>
          <xdr:rowOff>114300</xdr:rowOff>
        </xdr:from>
        <xdr:to>
          <xdr:col>20</xdr:col>
          <xdr:colOff>28575</xdr:colOff>
          <xdr:row>9</xdr:row>
          <xdr:rowOff>28575</xdr:rowOff>
        </xdr:to>
        <xdr:sp macro="" textlink="">
          <xdr:nvSpPr>
            <xdr:cNvPr id="1230" name="Option Button 206" hidden="1">
              <a:extLst>
                <a:ext uri="{63B3BB69-23CF-44E3-9099-C40C66FF867C}">
                  <a14:compatExt spid="_x0000_s12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pt-BR" sz="800" b="0" i="0" u="none" strike="noStrike" baseline="0">
                  <a:solidFill>
                    <a:srgbClr val="000000"/>
                  </a:solidFill>
                  <a:latin typeface="Tahoma"/>
                  <a:ea typeface="Tahoma"/>
                  <a:cs typeface="Tahoma"/>
                </a:rPr>
                <a:t>Escavadas sem revestimentos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133350</xdr:colOff>
          <xdr:row>9</xdr:row>
          <xdr:rowOff>0</xdr:rowOff>
        </xdr:from>
        <xdr:to>
          <xdr:col>20</xdr:col>
          <xdr:colOff>28575</xdr:colOff>
          <xdr:row>10</xdr:row>
          <xdr:rowOff>85725</xdr:rowOff>
        </xdr:to>
        <xdr:sp macro="" textlink="">
          <xdr:nvSpPr>
            <xdr:cNvPr id="1231" name="Option Button 207" hidden="1">
              <a:extLst>
                <a:ext uri="{63B3BB69-23CF-44E3-9099-C40C66FF867C}">
                  <a14:compatExt spid="_x0000_s12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pt-BR" sz="800" b="0" i="0" u="none" strike="noStrike" baseline="0">
                  <a:solidFill>
                    <a:srgbClr val="000000"/>
                  </a:solidFill>
                  <a:latin typeface="Tahoma"/>
                  <a:ea typeface="Tahoma"/>
                  <a:cs typeface="Tahoma"/>
                </a:rPr>
                <a:t>Escavadas com revestimentos ou lama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133350</xdr:colOff>
          <xdr:row>10</xdr:row>
          <xdr:rowOff>76200</xdr:rowOff>
        </xdr:from>
        <xdr:to>
          <xdr:col>20</xdr:col>
          <xdr:colOff>28575</xdr:colOff>
          <xdr:row>11</xdr:row>
          <xdr:rowOff>161925</xdr:rowOff>
        </xdr:to>
        <xdr:sp macro="" textlink="">
          <xdr:nvSpPr>
            <xdr:cNvPr id="1232" name="Option Button 208" hidden="1">
              <a:extLst>
                <a:ext uri="{63B3BB69-23CF-44E3-9099-C40C66FF867C}">
                  <a14:compatExt spid="_x0000_s12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pt-BR" sz="800" b="0" i="0" u="none" strike="noStrike" baseline="0">
                  <a:solidFill>
                    <a:srgbClr val="000000"/>
                  </a:solidFill>
                  <a:latin typeface="Tahoma"/>
                  <a:ea typeface="Tahoma"/>
                  <a:cs typeface="Tahoma"/>
                </a:rPr>
                <a:t>Hollow Auger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133350</xdr:colOff>
          <xdr:row>11</xdr:row>
          <xdr:rowOff>152400</xdr:rowOff>
        </xdr:from>
        <xdr:to>
          <xdr:col>20</xdr:col>
          <xdr:colOff>28575</xdr:colOff>
          <xdr:row>13</xdr:row>
          <xdr:rowOff>66675</xdr:rowOff>
        </xdr:to>
        <xdr:sp macro="" textlink="">
          <xdr:nvSpPr>
            <xdr:cNvPr id="1233" name="Option Button 209" hidden="1">
              <a:extLst>
                <a:ext uri="{63B3BB69-23CF-44E3-9099-C40C66FF867C}">
                  <a14:compatExt spid="_x0000_s12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pt-BR" sz="800" b="0" i="0" u="none" strike="noStrike" baseline="0">
                  <a:solidFill>
                    <a:srgbClr val="000000"/>
                  </a:solidFill>
                  <a:latin typeface="Tahoma"/>
                  <a:ea typeface="Tahoma"/>
                  <a:cs typeface="Tahoma"/>
                </a:rPr>
                <a:t>Raiz</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17</xdr:row>
          <xdr:rowOff>0</xdr:rowOff>
        </xdr:from>
        <xdr:to>
          <xdr:col>4</xdr:col>
          <xdr:colOff>76200</xdr:colOff>
          <xdr:row>18</xdr:row>
          <xdr:rowOff>9525</xdr:rowOff>
        </xdr:to>
        <xdr:sp macro="" textlink="">
          <xdr:nvSpPr>
            <xdr:cNvPr id="1263" name="Check Box 239" hidden="1">
              <a:extLst>
                <a:ext uri="{63B3BB69-23CF-44E3-9099-C40C66FF867C}">
                  <a14:compatExt spid="_x0000_s12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0</xdr:rowOff>
        </xdr:from>
        <xdr:to>
          <xdr:col>5</xdr:col>
          <xdr:colOff>76200</xdr:colOff>
          <xdr:row>18</xdr:row>
          <xdr:rowOff>9525</xdr:rowOff>
        </xdr:to>
        <xdr:sp macro="" textlink="">
          <xdr:nvSpPr>
            <xdr:cNvPr id="1264" name="Check Box 240" hidden="1">
              <a:extLst>
                <a:ext uri="{63B3BB69-23CF-44E3-9099-C40C66FF867C}">
                  <a14:compatExt spid="_x0000_s12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17</xdr:row>
          <xdr:rowOff>0</xdr:rowOff>
        </xdr:from>
        <xdr:to>
          <xdr:col>6</xdr:col>
          <xdr:colOff>76200</xdr:colOff>
          <xdr:row>18</xdr:row>
          <xdr:rowOff>9525</xdr:rowOff>
        </xdr:to>
        <xdr:sp macro="" textlink="">
          <xdr:nvSpPr>
            <xdr:cNvPr id="1265" name="Check Box 241" hidden="1">
              <a:extLst>
                <a:ext uri="{63B3BB69-23CF-44E3-9099-C40C66FF867C}">
                  <a14:compatExt spid="_x0000_s12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xdr:colOff>
          <xdr:row>17</xdr:row>
          <xdr:rowOff>0</xdr:rowOff>
        </xdr:from>
        <xdr:to>
          <xdr:col>7</xdr:col>
          <xdr:colOff>76200</xdr:colOff>
          <xdr:row>18</xdr:row>
          <xdr:rowOff>9525</xdr:rowOff>
        </xdr:to>
        <xdr:sp macro="" textlink="">
          <xdr:nvSpPr>
            <xdr:cNvPr id="1266" name="Check Box 242" hidden="1">
              <a:extLst>
                <a:ext uri="{63B3BB69-23CF-44E3-9099-C40C66FF867C}">
                  <a14:compatExt spid="_x0000_s12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17</xdr:row>
          <xdr:rowOff>0</xdr:rowOff>
        </xdr:from>
        <xdr:to>
          <xdr:col>8</xdr:col>
          <xdr:colOff>76200</xdr:colOff>
          <xdr:row>18</xdr:row>
          <xdr:rowOff>9525</xdr:rowOff>
        </xdr:to>
        <xdr:sp macro="" textlink="">
          <xdr:nvSpPr>
            <xdr:cNvPr id="1267" name="Check Box 243" hidden="1">
              <a:extLst>
                <a:ext uri="{63B3BB69-23CF-44E3-9099-C40C66FF867C}">
                  <a14:compatExt spid="_x0000_s12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38100</xdr:colOff>
          <xdr:row>17</xdr:row>
          <xdr:rowOff>0</xdr:rowOff>
        </xdr:from>
        <xdr:to>
          <xdr:col>9</xdr:col>
          <xdr:colOff>76200</xdr:colOff>
          <xdr:row>18</xdr:row>
          <xdr:rowOff>9525</xdr:rowOff>
        </xdr:to>
        <xdr:sp macro="" textlink="">
          <xdr:nvSpPr>
            <xdr:cNvPr id="1268" name="Check Box 244" hidden="1">
              <a:extLst>
                <a:ext uri="{63B3BB69-23CF-44E3-9099-C40C66FF867C}">
                  <a14:compatExt spid="_x0000_s12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17</xdr:row>
          <xdr:rowOff>0</xdr:rowOff>
        </xdr:from>
        <xdr:to>
          <xdr:col>10</xdr:col>
          <xdr:colOff>76200</xdr:colOff>
          <xdr:row>18</xdr:row>
          <xdr:rowOff>9525</xdr:rowOff>
        </xdr:to>
        <xdr:sp macro="" textlink="">
          <xdr:nvSpPr>
            <xdr:cNvPr id="1269" name="Check Box 245" hidden="1">
              <a:extLst>
                <a:ext uri="{63B3BB69-23CF-44E3-9099-C40C66FF867C}">
                  <a14:compatExt spid="_x0000_s12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17</xdr:row>
          <xdr:rowOff>0</xdr:rowOff>
        </xdr:from>
        <xdr:to>
          <xdr:col>11</xdr:col>
          <xdr:colOff>76200</xdr:colOff>
          <xdr:row>18</xdr:row>
          <xdr:rowOff>9525</xdr:rowOff>
        </xdr:to>
        <xdr:sp macro="" textlink="">
          <xdr:nvSpPr>
            <xdr:cNvPr id="1270" name="Check Box 246" hidden="1">
              <a:extLst>
                <a:ext uri="{63B3BB69-23CF-44E3-9099-C40C66FF867C}">
                  <a14:compatExt spid="_x0000_s12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18</xdr:row>
          <xdr:rowOff>0</xdr:rowOff>
        </xdr:from>
        <xdr:to>
          <xdr:col>4</xdr:col>
          <xdr:colOff>76200</xdr:colOff>
          <xdr:row>19</xdr:row>
          <xdr:rowOff>9525</xdr:rowOff>
        </xdr:to>
        <xdr:sp macro="" textlink="">
          <xdr:nvSpPr>
            <xdr:cNvPr id="1287" name="Check Box 263" hidden="1">
              <a:extLst>
                <a:ext uri="{63B3BB69-23CF-44E3-9099-C40C66FF867C}">
                  <a14:compatExt spid="_x0000_s12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0</xdr:rowOff>
        </xdr:from>
        <xdr:to>
          <xdr:col>5</xdr:col>
          <xdr:colOff>76200</xdr:colOff>
          <xdr:row>19</xdr:row>
          <xdr:rowOff>9525</xdr:rowOff>
        </xdr:to>
        <xdr:sp macro="" textlink="">
          <xdr:nvSpPr>
            <xdr:cNvPr id="1288" name="Check Box 264" hidden="1">
              <a:extLst>
                <a:ext uri="{63B3BB69-23CF-44E3-9099-C40C66FF867C}">
                  <a14:compatExt spid="_x0000_s12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18</xdr:row>
          <xdr:rowOff>0</xdr:rowOff>
        </xdr:from>
        <xdr:to>
          <xdr:col>6</xdr:col>
          <xdr:colOff>76200</xdr:colOff>
          <xdr:row>19</xdr:row>
          <xdr:rowOff>9525</xdr:rowOff>
        </xdr:to>
        <xdr:sp macro="" textlink="">
          <xdr:nvSpPr>
            <xdr:cNvPr id="1289" name="Check Box 265" hidden="1">
              <a:extLst>
                <a:ext uri="{63B3BB69-23CF-44E3-9099-C40C66FF867C}">
                  <a14:compatExt spid="_x0000_s12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xdr:colOff>
          <xdr:row>18</xdr:row>
          <xdr:rowOff>0</xdr:rowOff>
        </xdr:from>
        <xdr:to>
          <xdr:col>7</xdr:col>
          <xdr:colOff>76200</xdr:colOff>
          <xdr:row>19</xdr:row>
          <xdr:rowOff>9525</xdr:rowOff>
        </xdr:to>
        <xdr:sp macro="" textlink="">
          <xdr:nvSpPr>
            <xdr:cNvPr id="1290" name="Check Box 266" hidden="1">
              <a:extLst>
                <a:ext uri="{63B3BB69-23CF-44E3-9099-C40C66FF867C}">
                  <a14:compatExt spid="_x0000_s12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18</xdr:row>
          <xdr:rowOff>0</xdr:rowOff>
        </xdr:from>
        <xdr:to>
          <xdr:col>8</xdr:col>
          <xdr:colOff>76200</xdr:colOff>
          <xdr:row>19</xdr:row>
          <xdr:rowOff>9525</xdr:rowOff>
        </xdr:to>
        <xdr:sp macro="" textlink="">
          <xdr:nvSpPr>
            <xdr:cNvPr id="1291" name="Check Box 267" hidden="1">
              <a:extLst>
                <a:ext uri="{63B3BB69-23CF-44E3-9099-C40C66FF867C}">
                  <a14:compatExt spid="_x0000_s12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38100</xdr:colOff>
          <xdr:row>18</xdr:row>
          <xdr:rowOff>0</xdr:rowOff>
        </xdr:from>
        <xdr:to>
          <xdr:col>9</xdr:col>
          <xdr:colOff>76200</xdr:colOff>
          <xdr:row>19</xdr:row>
          <xdr:rowOff>9525</xdr:rowOff>
        </xdr:to>
        <xdr:sp macro="" textlink="">
          <xdr:nvSpPr>
            <xdr:cNvPr id="1292" name="Check Box 268" hidden="1">
              <a:extLst>
                <a:ext uri="{63B3BB69-23CF-44E3-9099-C40C66FF867C}">
                  <a14:compatExt spid="_x0000_s12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18</xdr:row>
          <xdr:rowOff>0</xdr:rowOff>
        </xdr:from>
        <xdr:to>
          <xdr:col>10</xdr:col>
          <xdr:colOff>76200</xdr:colOff>
          <xdr:row>19</xdr:row>
          <xdr:rowOff>9525</xdr:rowOff>
        </xdr:to>
        <xdr:sp macro="" textlink="">
          <xdr:nvSpPr>
            <xdr:cNvPr id="1293" name="Check Box 269" hidden="1">
              <a:extLst>
                <a:ext uri="{63B3BB69-23CF-44E3-9099-C40C66FF867C}">
                  <a14:compatExt spid="_x0000_s12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18</xdr:row>
          <xdr:rowOff>0</xdr:rowOff>
        </xdr:from>
        <xdr:to>
          <xdr:col>11</xdr:col>
          <xdr:colOff>76200</xdr:colOff>
          <xdr:row>19</xdr:row>
          <xdr:rowOff>9525</xdr:rowOff>
        </xdr:to>
        <xdr:sp macro="" textlink="">
          <xdr:nvSpPr>
            <xdr:cNvPr id="1294" name="Check Box 270" hidden="1">
              <a:extLst>
                <a:ext uri="{63B3BB69-23CF-44E3-9099-C40C66FF867C}">
                  <a14:compatExt spid="_x0000_s12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19</xdr:row>
          <xdr:rowOff>0</xdr:rowOff>
        </xdr:from>
        <xdr:to>
          <xdr:col>4</xdr:col>
          <xdr:colOff>76200</xdr:colOff>
          <xdr:row>20</xdr:row>
          <xdr:rowOff>9525</xdr:rowOff>
        </xdr:to>
        <xdr:sp macro="" textlink="">
          <xdr:nvSpPr>
            <xdr:cNvPr id="1311" name="Check Box 287" hidden="1">
              <a:extLst>
                <a:ext uri="{63B3BB69-23CF-44E3-9099-C40C66FF867C}">
                  <a14:compatExt spid="_x0000_s13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19</xdr:row>
          <xdr:rowOff>0</xdr:rowOff>
        </xdr:from>
        <xdr:to>
          <xdr:col>5</xdr:col>
          <xdr:colOff>76200</xdr:colOff>
          <xdr:row>20</xdr:row>
          <xdr:rowOff>9525</xdr:rowOff>
        </xdr:to>
        <xdr:sp macro="" textlink="">
          <xdr:nvSpPr>
            <xdr:cNvPr id="1312" name="Check Box 288" hidden="1">
              <a:extLst>
                <a:ext uri="{63B3BB69-23CF-44E3-9099-C40C66FF867C}">
                  <a14:compatExt spid="_x0000_s13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19</xdr:row>
          <xdr:rowOff>0</xdr:rowOff>
        </xdr:from>
        <xdr:to>
          <xdr:col>6</xdr:col>
          <xdr:colOff>76200</xdr:colOff>
          <xdr:row>20</xdr:row>
          <xdr:rowOff>9525</xdr:rowOff>
        </xdr:to>
        <xdr:sp macro="" textlink="">
          <xdr:nvSpPr>
            <xdr:cNvPr id="1313" name="Check Box 289" hidden="1">
              <a:extLst>
                <a:ext uri="{63B3BB69-23CF-44E3-9099-C40C66FF867C}">
                  <a14:compatExt spid="_x0000_s13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xdr:colOff>
          <xdr:row>19</xdr:row>
          <xdr:rowOff>0</xdr:rowOff>
        </xdr:from>
        <xdr:to>
          <xdr:col>7</xdr:col>
          <xdr:colOff>76200</xdr:colOff>
          <xdr:row>20</xdr:row>
          <xdr:rowOff>9525</xdr:rowOff>
        </xdr:to>
        <xdr:sp macro="" textlink="">
          <xdr:nvSpPr>
            <xdr:cNvPr id="1314" name="Check Box 290" hidden="1">
              <a:extLst>
                <a:ext uri="{63B3BB69-23CF-44E3-9099-C40C66FF867C}">
                  <a14:compatExt spid="_x0000_s13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19</xdr:row>
          <xdr:rowOff>0</xdr:rowOff>
        </xdr:from>
        <xdr:to>
          <xdr:col>8</xdr:col>
          <xdr:colOff>76200</xdr:colOff>
          <xdr:row>20</xdr:row>
          <xdr:rowOff>9525</xdr:rowOff>
        </xdr:to>
        <xdr:sp macro="" textlink="">
          <xdr:nvSpPr>
            <xdr:cNvPr id="1315" name="Check Box 291" hidden="1">
              <a:extLst>
                <a:ext uri="{63B3BB69-23CF-44E3-9099-C40C66FF867C}">
                  <a14:compatExt spid="_x0000_s13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38100</xdr:colOff>
          <xdr:row>19</xdr:row>
          <xdr:rowOff>0</xdr:rowOff>
        </xdr:from>
        <xdr:to>
          <xdr:col>9</xdr:col>
          <xdr:colOff>76200</xdr:colOff>
          <xdr:row>20</xdr:row>
          <xdr:rowOff>9525</xdr:rowOff>
        </xdr:to>
        <xdr:sp macro="" textlink="">
          <xdr:nvSpPr>
            <xdr:cNvPr id="1316" name="Check Box 292" hidden="1">
              <a:extLst>
                <a:ext uri="{63B3BB69-23CF-44E3-9099-C40C66FF867C}">
                  <a14:compatExt spid="_x0000_s13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19</xdr:row>
          <xdr:rowOff>0</xdr:rowOff>
        </xdr:from>
        <xdr:to>
          <xdr:col>10</xdr:col>
          <xdr:colOff>76200</xdr:colOff>
          <xdr:row>20</xdr:row>
          <xdr:rowOff>9525</xdr:rowOff>
        </xdr:to>
        <xdr:sp macro="" textlink="">
          <xdr:nvSpPr>
            <xdr:cNvPr id="1317" name="Check Box 293" hidden="1">
              <a:extLst>
                <a:ext uri="{63B3BB69-23CF-44E3-9099-C40C66FF867C}">
                  <a14:compatExt spid="_x0000_s13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19</xdr:row>
          <xdr:rowOff>0</xdr:rowOff>
        </xdr:from>
        <xdr:to>
          <xdr:col>11</xdr:col>
          <xdr:colOff>76200</xdr:colOff>
          <xdr:row>20</xdr:row>
          <xdr:rowOff>9525</xdr:rowOff>
        </xdr:to>
        <xdr:sp macro="" textlink="">
          <xdr:nvSpPr>
            <xdr:cNvPr id="1318" name="Check Box 294" hidden="1">
              <a:extLst>
                <a:ext uri="{63B3BB69-23CF-44E3-9099-C40C66FF867C}">
                  <a14:compatExt spid="_x0000_s13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20</xdr:row>
          <xdr:rowOff>0</xdr:rowOff>
        </xdr:from>
        <xdr:to>
          <xdr:col>4</xdr:col>
          <xdr:colOff>76200</xdr:colOff>
          <xdr:row>21</xdr:row>
          <xdr:rowOff>9525</xdr:rowOff>
        </xdr:to>
        <xdr:sp macro="" textlink="">
          <xdr:nvSpPr>
            <xdr:cNvPr id="1335" name="Check Box 311" hidden="1">
              <a:extLst>
                <a:ext uri="{63B3BB69-23CF-44E3-9099-C40C66FF867C}">
                  <a14:compatExt spid="_x0000_s13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20</xdr:row>
          <xdr:rowOff>0</xdr:rowOff>
        </xdr:from>
        <xdr:to>
          <xdr:col>5</xdr:col>
          <xdr:colOff>76200</xdr:colOff>
          <xdr:row>21</xdr:row>
          <xdr:rowOff>9525</xdr:rowOff>
        </xdr:to>
        <xdr:sp macro="" textlink="">
          <xdr:nvSpPr>
            <xdr:cNvPr id="1336" name="Check Box 312" hidden="1">
              <a:extLst>
                <a:ext uri="{63B3BB69-23CF-44E3-9099-C40C66FF867C}">
                  <a14:compatExt spid="_x0000_s13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20</xdr:row>
          <xdr:rowOff>0</xdr:rowOff>
        </xdr:from>
        <xdr:to>
          <xdr:col>6</xdr:col>
          <xdr:colOff>76200</xdr:colOff>
          <xdr:row>21</xdr:row>
          <xdr:rowOff>9525</xdr:rowOff>
        </xdr:to>
        <xdr:sp macro="" textlink="">
          <xdr:nvSpPr>
            <xdr:cNvPr id="1337" name="Check Box 313" hidden="1">
              <a:extLst>
                <a:ext uri="{63B3BB69-23CF-44E3-9099-C40C66FF867C}">
                  <a14:compatExt spid="_x0000_s13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xdr:colOff>
          <xdr:row>20</xdr:row>
          <xdr:rowOff>0</xdr:rowOff>
        </xdr:from>
        <xdr:to>
          <xdr:col>7</xdr:col>
          <xdr:colOff>76200</xdr:colOff>
          <xdr:row>21</xdr:row>
          <xdr:rowOff>9525</xdr:rowOff>
        </xdr:to>
        <xdr:sp macro="" textlink="">
          <xdr:nvSpPr>
            <xdr:cNvPr id="1338" name="Check Box 314" hidden="1">
              <a:extLst>
                <a:ext uri="{63B3BB69-23CF-44E3-9099-C40C66FF867C}">
                  <a14:compatExt spid="_x0000_s13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20</xdr:row>
          <xdr:rowOff>0</xdr:rowOff>
        </xdr:from>
        <xdr:to>
          <xdr:col>8</xdr:col>
          <xdr:colOff>76200</xdr:colOff>
          <xdr:row>21</xdr:row>
          <xdr:rowOff>9525</xdr:rowOff>
        </xdr:to>
        <xdr:sp macro="" textlink="">
          <xdr:nvSpPr>
            <xdr:cNvPr id="1339" name="Check Box 315" hidden="1">
              <a:extLst>
                <a:ext uri="{63B3BB69-23CF-44E3-9099-C40C66FF867C}">
                  <a14:compatExt spid="_x0000_s13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38100</xdr:colOff>
          <xdr:row>20</xdr:row>
          <xdr:rowOff>0</xdr:rowOff>
        </xdr:from>
        <xdr:to>
          <xdr:col>9</xdr:col>
          <xdr:colOff>76200</xdr:colOff>
          <xdr:row>21</xdr:row>
          <xdr:rowOff>9525</xdr:rowOff>
        </xdr:to>
        <xdr:sp macro="" textlink="">
          <xdr:nvSpPr>
            <xdr:cNvPr id="1340" name="Check Box 316" hidden="1">
              <a:extLst>
                <a:ext uri="{63B3BB69-23CF-44E3-9099-C40C66FF867C}">
                  <a14:compatExt spid="_x0000_s13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20</xdr:row>
          <xdr:rowOff>0</xdr:rowOff>
        </xdr:from>
        <xdr:to>
          <xdr:col>10</xdr:col>
          <xdr:colOff>76200</xdr:colOff>
          <xdr:row>21</xdr:row>
          <xdr:rowOff>9525</xdr:rowOff>
        </xdr:to>
        <xdr:sp macro="" textlink="">
          <xdr:nvSpPr>
            <xdr:cNvPr id="1341" name="Check Box 317" hidden="1">
              <a:extLst>
                <a:ext uri="{63B3BB69-23CF-44E3-9099-C40C66FF867C}">
                  <a14:compatExt spid="_x0000_s13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20</xdr:row>
          <xdr:rowOff>0</xdr:rowOff>
        </xdr:from>
        <xdr:to>
          <xdr:col>11</xdr:col>
          <xdr:colOff>76200</xdr:colOff>
          <xdr:row>21</xdr:row>
          <xdr:rowOff>9525</xdr:rowOff>
        </xdr:to>
        <xdr:sp macro="" textlink="">
          <xdr:nvSpPr>
            <xdr:cNvPr id="1342" name="Check Box 318" hidden="1">
              <a:extLst>
                <a:ext uri="{63B3BB69-23CF-44E3-9099-C40C66FF867C}">
                  <a14:compatExt spid="_x0000_s13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21</xdr:row>
          <xdr:rowOff>0</xdr:rowOff>
        </xdr:from>
        <xdr:to>
          <xdr:col>4</xdr:col>
          <xdr:colOff>76200</xdr:colOff>
          <xdr:row>22</xdr:row>
          <xdr:rowOff>9525</xdr:rowOff>
        </xdr:to>
        <xdr:sp macro="" textlink="">
          <xdr:nvSpPr>
            <xdr:cNvPr id="1359" name="Check Box 335" hidden="1">
              <a:extLst>
                <a:ext uri="{63B3BB69-23CF-44E3-9099-C40C66FF867C}">
                  <a14:compatExt spid="_x0000_s13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0</xdr:rowOff>
        </xdr:from>
        <xdr:to>
          <xdr:col>5</xdr:col>
          <xdr:colOff>76200</xdr:colOff>
          <xdr:row>22</xdr:row>
          <xdr:rowOff>9525</xdr:rowOff>
        </xdr:to>
        <xdr:sp macro="" textlink="">
          <xdr:nvSpPr>
            <xdr:cNvPr id="1360" name="Check Box 336" hidden="1">
              <a:extLst>
                <a:ext uri="{63B3BB69-23CF-44E3-9099-C40C66FF867C}">
                  <a14:compatExt spid="_x0000_s13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21</xdr:row>
          <xdr:rowOff>0</xdr:rowOff>
        </xdr:from>
        <xdr:to>
          <xdr:col>6</xdr:col>
          <xdr:colOff>76200</xdr:colOff>
          <xdr:row>22</xdr:row>
          <xdr:rowOff>9525</xdr:rowOff>
        </xdr:to>
        <xdr:sp macro="" textlink="">
          <xdr:nvSpPr>
            <xdr:cNvPr id="1361" name="Check Box 337" hidden="1">
              <a:extLst>
                <a:ext uri="{63B3BB69-23CF-44E3-9099-C40C66FF867C}">
                  <a14:compatExt spid="_x0000_s13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xdr:colOff>
          <xdr:row>21</xdr:row>
          <xdr:rowOff>0</xdr:rowOff>
        </xdr:from>
        <xdr:to>
          <xdr:col>7</xdr:col>
          <xdr:colOff>76200</xdr:colOff>
          <xdr:row>22</xdr:row>
          <xdr:rowOff>9525</xdr:rowOff>
        </xdr:to>
        <xdr:sp macro="" textlink="">
          <xdr:nvSpPr>
            <xdr:cNvPr id="1362" name="Check Box 338" hidden="1">
              <a:extLst>
                <a:ext uri="{63B3BB69-23CF-44E3-9099-C40C66FF867C}">
                  <a14:compatExt spid="_x0000_s13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21</xdr:row>
          <xdr:rowOff>0</xdr:rowOff>
        </xdr:from>
        <xdr:to>
          <xdr:col>8</xdr:col>
          <xdr:colOff>76200</xdr:colOff>
          <xdr:row>22</xdr:row>
          <xdr:rowOff>9525</xdr:rowOff>
        </xdr:to>
        <xdr:sp macro="" textlink="">
          <xdr:nvSpPr>
            <xdr:cNvPr id="1363" name="Check Box 339" hidden="1">
              <a:extLst>
                <a:ext uri="{63B3BB69-23CF-44E3-9099-C40C66FF867C}">
                  <a14:compatExt spid="_x0000_s13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38100</xdr:colOff>
          <xdr:row>21</xdr:row>
          <xdr:rowOff>0</xdr:rowOff>
        </xdr:from>
        <xdr:to>
          <xdr:col>9</xdr:col>
          <xdr:colOff>76200</xdr:colOff>
          <xdr:row>22</xdr:row>
          <xdr:rowOff>9525</xdr:rowOff>
        </xdr:to>
        <xdr:sp macro="" textlink="">
          <xdr:nvSpPr>
            <xdr:cNvPr id="1364" name="Check Box 340" hidden="1">
              <a:extLst>
                <a:ext uri="{63B3BB69-23CF-44E3-9099-C40C66FF867C}">
                  <a14:compatExt spid="_x0000_s13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21</xdr:row>
          <xdr:rowOff>0</xdr:rowOff>
        </xdr:from>
        <xdr:to>
          <xdr:col>10</xdr:col>
          <xdr:colOff>76200</xdr:colOff>
          <xdr:row>22</xdr:row>
          <xdr:rowOff>9525</xdr:rowOff>
        </xdr:to>
        <xdr:sp macro="" textlink="">
          <xdr:nvSpPr>
            <xdr:cNvPr id="1365" name="Check Box 341" hidden="1">
              <a:extLst>
                <a:ext uri="{63B3BB69-23CF-44E3-9099-C40C66FF867C}">
                  <a14:compatExt spid="_x0000_s13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21</xdr:row>
          <xdr:rowOff>0</xdr:rowOff>
        </xdr:from>
        <xdr:to>
          <xdr:col>11</xdr:col>
          <xdr:colOff>76200</xdr:colOff>
          <xdr:row>22</xdr:row>
          <xdr:rowOff>9525</xdr:rowOff>
        </xdr:to>
        <xdr:sp macro="" textlink="">
          <xdr:nvSpPr>
            <xdr:cNvPr id="1366" name="Check Box 342" hidden="1">
              <a:extLst>
                <a:ext uri="{63B3BB69-23CF-44E3-9099-C40C66FF867C}">
                  <a14:compatExt spid="_x0000_s13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22</xdr:row>
          <xdr:rowOff>0</xdr:rowOff>
        </xdr:from>
        <xdr:to>
          <xdr:col>4</xdr:col>
          <xdr:colOff>76200</xdr:colOff>
          <xdr:row>23</xdr:row>
          <xdr:rowOff>9525</xdr:rowOff>
        </xdr:to>
        <xdr:sp macro="" textlink="">
          <xdr:nvSpPr>
            <xdr:cNvPr id="1383" name="Check Box 359" hidden="1">
              <a:extLst>
                <a:ext uri="{63B3BB69-23CF-44E3-9099-C40C66FF867C}">
                  <a14:compatExt spid="_x0000_s13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0</xdr:rowOff>
        </xdr:from>
        <xdr:to>
          <xdr:col>5</xdr:col>
          <xdr:colOff>76200</xdr:colOff>
          <xdr:row>23</xdr:row>
          <xdr:rowOff>9525</xdr:rowOff>
        </xdr:to>
        <xdr:sp macro="" textlink="">
          <xdr:nvSpPr>
            <xdr:cNvPr id="1384" name="Check Box 360" hidden="1">
              <a:extLst>
                <a:ext uri="{63B3BB69-23CF-44E3-9099-C40C66FF867C}">
                  <a14:compatExt spid="_x0000_s13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22</xdr:row>
          <xdr:rowOff>0</xdr:rowOff>
        </xdr:from>
        <xdr:to>
          <xdr:col>6</xdr:col>
          <xdr:colOff>76200</xdr:colOff>
          <xdr:row>23</xdr:row>
          <xdr:rowOff>9525</xdr:rowOff>
        </xdr:to>
        <xdr:sp macro="" textlink="">
          <xdr:nvSpPr>
            <xdr:cNvPr id="1385" name="Check Box 361" hidden="1">
              <a:extLst>
                <a:ext uri="{63B3BB69-23CF-44E3-9099-C40C66FF867C}">
                  <a14:compatExt spid="_x0000_s13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xdr:colOff>
          <xdr:row>22</xdr:row>
          <xdr:rowOff>0</xdr:rowOff>
        </xdr:from>
        <xdr:to>
          <xdr:col>7</xdr:col>
          <xdr:colOff>76200</xdr:colOff>
          <xdr:row>23</xdr:row>
          <xdr:rowOff>9525</xdr:rowOff>
        </xdr:to>
        <xdr:sp macro="" textlink="">
          <xdr:nvSpPr>
            <xdr:cNvPr id="1386" name="Check Box 362" hidden="1">
              <a:extLst>
                <a:ext uri="{63B3BB69-23CF-44E3-9099-C40C66FF867C}">
                  <a14:compatExt spid="_x0000_s13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22</xdr:row>
          <xdr:rowOff>0</xdr:rowOff>
        </xdr:from>
        <xdr:to>
          <xdr:col>8</xdr:col>
          <xdr:colOff>76200</xdr:colOff>
          <xdr:row>23</xdr:row>
          <xdr:rowOff>9525</xdr:rowOff>
        </xdr:to>
        <xdr:sp macro="" textlink="">
          <xdr:nvSpPr>
            <xdr:cNvPr id="1387" name="Check Box 363" hidden="1">
              <a:extLst>
                <a:ext uri="{63B3BB69-23CF-44E3-9099-C40C66FF867C}">
                  <a14:compatExt spid="_x0000_s13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38100</xdr:colOff>
          <xdr:row>22</xdr:row>
          <xdr:rowOff>0</xdr:rowOff>
        </xdr:from>
        <xdr:to>
          <xdr:col>9</xdr:col>
          <xdr:colOff>76200</xdr:colOff>
          <xdr:row>23</xdr:row>
          <xdr:rowOff>9525</xdr:rowOff>
        </xdr:to>
        <xdr:sp macro="" textlink="">
          <xdr:nvSpPr>
            <xdr:cNvPr id="1388" name="Check Box 364" hidden="1">
              <a:extLst>
                <a:ext uri="{63B3BB69-23CF-44E3-9099-C40C66FF867C}">
                  <a14:compatExt spid="_x0000_s13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22</xdr:row>
          <xdr:rowOff>0</xdr:rowOff>
        </xdr:from>
        <xdr:to>
          <xdr:col>10</xdr:col>
          <xdr:colOff>76200</xdr:colOff>
          <xdr:row>23</xdr:row>
          <xdr:rowOff>9525</xdr:rowOff>
        </xdr:to>
        <xdr:sp macro="" textlink="">
          <xdr:nvSpPr>
            <xdr:cNvPr id="1389" name="Check Box 365" hidden="1">
              <a:extLst>
                <a:ext uri="{63B3BB69-23CF-44E3-9099-C40C66FF867C}">
                  <a14:compatExt spid="_x0000_s13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22</xdr:row>
          <xdr:rowOff>0</xdr:rowOff>
        </xdr:from>
        <xdr:to>
          <xdr:col>11</xdr:col>
          <xdr:colOff>76200</xdr:colOff>
          <xdr:row>23</xdr:row>
          <xdr:rowOff>9525</xdr:rowOff>
        </xdr:to>
        <xdr:sp macro="" textlink="">
          <xdr:nvSpPr>
            <xdr:cNvPr id="1390" name="Check Box 366" hidden="1">
              <a:extLst>
                <a:ext uri="{63B3BB69-23CF-44E3-9099-C40C66FF867C}">
                  <a14:compatExt spid="_x0000_s13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23</xdr:row>
          <xdr:rowOff>0</xdr:rowOff>
        </xdr:from>
        <xdr:to>
          <xdr:col>4</xdr:col>
          <xdr:colOff>76200</xdr:colOff>
          <xdr:row>24</xdr:row>
          <xdr:rowOff>9525</xdr:rowOff>
        </xdr:to>
        <xdr:sp macro="" textlink="">
          <xdr:nvSpPr>
            <xdr:cNvPr id="1407" name="Check Box 383" hidden="1">
              <a:extLst>
                <a:ext uri="{63B3BB69-23CF-44E3-9099-C40C66FF867C}">
                  <a14:compatExt spid="_x0000_s14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23</xdr:row>
          <xdr:rowOff>0</xdr:rowOff>
        </xdr:from>
        <xdr:to>
          <xdr:col>5</xdr:col>
          <xdr:colOff>76200</xdr:colOff>
          <xdr:row>24</xdr:row>
          <xdr:rowOff>9525</xdr:rowOff>
        </xdr:to>
        <xdr:sp macro="" textlink="">
          <xdr:nvSpPr>
            <xdr:cNvPr id="1408" name="Check Box 384" hidden="1">
              <a:extLst>
                <a:ext uri="{63B3BB69-23CF-44E3-9099-C40C66FF867C}">
                  <a14:compatExt spid="_x0000_s14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23</xdr:row>
          <xdr:rowOff>0</xdr:rowOff>
        </xdr:from>
        <xdr:to>
          <xdr:col>6</xdr:col>
          <xdr:colOff>76200</xdr:colOff>
          <xdr:row>24</xdr:row>
          <xdr:rowOff>9525</xdr:rowOff>
        </xdr:to>
        <xdr:sp macro="" textlink="">
          <xdr:nvSpPr>
            <xdr:cNvPr id="1409" name="Check Box 385" hidden="1">
              <a:extLst>
                <a:ext uri="{63B3BB69-23CF-44E3-9099-C40C66FF867C}">
                  <a14:compatExt spid="_x0000_s14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xdr:colOff>
          <xdr:row>23</xdr:row>
          <xdr:rowOff>0</xdr:rowOff>
        </xdr:from>
        <xdr:to>
          <xdr:col>7</xdr:col>
          <xdr:colOff>76200</xdr:colOff>
          <xdr:row>24</xdr:row>
          <xdr:rowOff>9525</xdr:rowOff>
        </xdr:to>
        <xdr:sp macro="" textlink="">
          <xdr:nvSpPr>
            <xdr:cNvPr id="1410" name="Check Box 386" hidden="1">
              <a:extLst>
                <a:ext uri="{63B3BB69-23CF-44E3-9099-C40C66FF867C}">
                  <a14:compatExt spid="_x0000_s14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23</xdr:row>
          <xdr:rowOff>9525</xdr:rowOff>
        </xdr:from>
        <xdr:to>
          <xdr:col>8</xdr:col>
          <xdr:colOff>76200</xdr:colOff>
          <xdr:row>24</xdr:row>
          <xdr:rowOff>19050</xdr:rowOff>
        </xdr:to>
        <xdr:sp macro="" textlink="">
          <xdr:nvSpPr>
            <xdr:cNvPr id="1411" name="Check Box 387" hidden="1">
              <a:extLst>
                <a:ext uri="{63B3BB69-23CF-44E3-9099-C40C66FF867C}">
                  <a14:compatExt spid="_x0000_s14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38100</xdr:colOff>
          <xdr:row>23</xdr:row>
          <xdr:rowOff>0</xdr:rowOff>
        </xdr:from>
        <xdr:to>
          <xdr:col>9</xdr:col>
          <xdr:colOff>76200</xdr:colOff>
          <xdr:row>24</xdr:row>
          <xdr:rowOff>9525</xdr:rowOff>
        </xdr:to>
        <xdr:sp macro="" textlink="">
          <xdr:nvSpPr>
            <xdr:cNvPr id="1412" name="Check Box 388" hidden="1">
              <a:extLst>
                <a:ext uri="{63B3BB69-23CF-44E3-9099-C40C66FF867C}">
                  <a14:compatExt spid="_x0000_s14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23</xdr:row>
          <xdr:rowOff>0</xdr:rowOff>
        </xdr:from>
        <xdr:to>
          <xdr:col>10</xdr:col>
          <xdr:colOff>76200</xdr:colOff>
          <xdr:row>24</xdr:row>
          <xdr:rowOff>9525</xdr:rowOff>
        </xdr:to>
        <xdr:sp macro="" textlink="">
          <xdr:nvSpPr>
            <xdr:cNvPr id="1413" name="Check Box 389" hidden="1">
              <a:extLst>
                <a:ext uri="{63B3BB69-23CF-44E3-9099-C40C66FF867C}">
                  <a14:compatExt spid="_x0000_s14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23</xdr:row>
          <xdr:rowOff>0</xdr:rowOff>
        </xdr:from>
        <xdr:to>
          <xdr:col>11</xdr:col>
          <xdr:colOff>76200</xdr:colOff>
          <xdr:row>24</xdr:row>
          <xdr:rowOff>9525</xdr:rowOff>
        </xdr:to>
        <xdr:sp macro="" textlink="">
          <xdr:nvSpPr>
            <xdr:cNvPr id="1414" name="Check Box 390" hidden="1">
              <a:extLst>
                <a:ext uri="{63B3BB69-23CF-44E3-9099-C40C66FF867C}">
                  <a14:compatExt spid="_x0000_s14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24</xdr:row>
          <xdr:rowOff>0</xdr:rowOff>
        </xdr:from>
        <xdr:to>
          <xdr:col>4</xdr:col>
          <xdr:colOff>76200</xdr:colOff>
          <xdr:row>25</xdr:row>
          <xdr:rowOff>9525</xdr:rowOff>
        </xdr:to>
        <xdr:sp macro="" textlink="">
          <xdr:nvSpPr>
            <xdr:cNvPr id="1431" name="Check Box 407" hidden="1">
              <a:extLst>
                <a:ext uri="{63B3BB69-23CF-44E3-9099-C40C66FF867C}">
                  <a14:compatExt spid="_x0000_s14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24</xdr:row>
          <xdr:rowOff>0</xdr:rowOff>
        </xdr:from>
        <xdr:to>
          <xdr:col>5</xdr:col>
          <xdr:colOff>76200</xdr:colOff>
          <xdr:row>25</xdr:row>
          <xdr:rowOff>9525</xdr:rowOff>
        </xdr:to>
        <xdr:sp macro="" textlink="">
          <xdr:nvSpPr>
            <xdr:cNvPr id="1432" name="Check Box 408" hidden="1">
              <a:extLst>
                <a:ext uri="{63B3BB69-23CF-44E3-9099-C40C66FF867C}">
                  <a14:compatExt spid="_x0000_s14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24</xdr:row>
          <xdr:rowOff>0</xdr:rowOff>
        </xdr:from>
        <xdr:to>
          <xdr:col>6</xdr:col>
          <xdr:colOff>76200</xdr:colOff>
          <xdr:row>25</xdr:row>
          <xdr:rowOff>9525</xdr:rowOff>
        </xdr:to>
        <xdr:sp macro="" textlink="">
          <xdr:nvSpPr>
            <xdr:cNvPr id="1433" name="Check Box 409" hidden="1">
              <a:extLst>
                <a:ext uri="{63B3BB69-23CF-44E3-9099-C40C66FF867C}">
                  <a14:compatExt spid="_x0000_s14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xdr:colOff>
          <xdr:row>24</xdr:row>
          <xdr:rowOff>0</xdr:rowOff>
        </xdr:from>
        <xdr:to>
          <xdr:col>7</xdr:col>
          <xdr:colOff>76200</xdr:colOff>
          <xdr:row>25</xdr:row>
          <xdr:rowOff>9525</xdr:rowOff>
        </xdr:to>
        <xdr:sp macro="" textlink="">
          <xdr:nvSpPr>
            <xdr:cNvPr id="1434" name="Check Box 410" hidden="1">
              <a:extLst>
                <a:ext uri="{63B3BB69-23CF-44E3-9099-C40C66FF867C}">
                  <a14:compatExt spid="_x0000_s14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24</xdr:row>
          <xdr:rowOff>0</xdr:rowOff>
        </xdr:from>
        <xdr:to>
          <xdr:col>8</xdr:col>
          <xdr:colOff>76200</xdr:colOff>
          <xdr:row>25</xdr:row>
          <xdr:rowOff>9525</xdr:rowOff>
        </xdr:to>
        <xdr:sp macro="" textlink="">
          <xdr:nvSpPr>
            <xdr:cNvPr id="1435" name="Check Box 411" hidden="1">
              <a:extLst>
                <a:ext uri="{63B3BB69-23CF-44E3-9099-C40C66FF867C}">
                  <a14:compatExt spid="_x0000_s14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38100</xdr:colOff>
          <xdr:row>24</xdr:row>
          <xdr:rowOff>0</xdr:rowOff>
        </xdr:from>
        <xdr:to>
          <xdr:col>9</xdr:col>
          <xdr:colOff>76200</xdr:colOff>
          <xdr:row>25</xdr:row>
          <xdr:rowOff>9525</xdr:rowOff>
        </xdr:to>
        <xdr:sp macro="" textlink="">
          <xdr:nvSpPr>
            <xdr:cNvPr id="1436" name="Check Box 412" hidden="1">
              <a:extLst>
                <a:ext uri="{63B3BB69-23CF-44E3-9099-C40C66FF867C}">
                  <a14:compatExt spid="_x0000_s14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24</xdr:row>
          <xdr:rowOff>0</xdr:rowOff>
        </xdr:from>
        <xdr:to>
          <xdr:col>10</xdr:col>
          <xdr:colOff>76200</xdr:colOff>
          <xdr:row>25</xdr:row>
          <xdr:rowOff>9525</xdr:rowOff>
        </xdr:to>
        <xdr:sp macro="" textlink="">
          <xdr:nvSpPr>
            <xdr:cNvPr id="1437" name="Check Box 413" hidden="1">
              <a:extLst>
                <a:ext uri="{63B3BB69-23CF-44E3-9099-C40C66FF867C}">
                  <a14:compatExt spid="_x0000_s14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24</xdr:row>
          <xdr:rowOff>0</xdr:rowOff>
        </xdr:from>
        <xdr:to>
          <xdr:col>11</xdr:col>
          <xdr:colOff>76200</xdr:colOff>
          <xdr:row>25</xdr:row>
          <xdr:rowOff>9525</xdr:rowOff>
        </xdr:to>
        <xdr:sp macro="" textlink="">
          <xdr:nvSpPr>
            <xdr:cNvPr id="1438" name="Check Box 414" hidden="1">
              <a:extLst>
                <a:ext uri="{63B3BB69-23CF-44E3-9099-C40C66FF867C}">
                  <a14:compatExt spid="_x0000_s14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25</xdr:row>
          <xdr:rowOff>0</xdr:rowOff>
        </xdr:from>
        <xdr:to>
          <xdr:col>4</xdr:col>
          <xdr:colOff>76200</xdr:colOff>
          <xdr:row>26</xdr:row>
          <xdr:rowOff>9525</xdr:rowOff>
        </xdr:to>
        <xdr:sp macro="" textlink="">
          <xdr:nvSpPr>
            <xdr:cNvPr id="1455" name="Check Box 431" hidden="1">
              <a:extLst>
                <a:ext uri="{63B3BB69-23CF-44E3-9099-C40C66FF867C}">
                  <a14:compatExt spid="_x0000_s14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25</xdr:row>
          <xdr:rowOff>0</xdr:rowOff>
        </xdr:from>
        <xdr:to>
          <xdr:col>5</xdr:col>
          <xdr:colOff>76200</xdr:colOff>
          <xdr:row>26</xdr:row>
          <xdr:rowOff>9525</xdr:rowOff>
        </xdr:to>
        <xdr:sp macro="" textlink="">
          <xdr:nvSpPr>
            <xdr:cNvPr id="1456" name="Check Box 432" hidden="1">
              <a:extLst>
                <a:ext uri="{63B3BB69-23CF-44E3-9099-C40C66FF867C}">
                  <a14:compatExt spid="_x0000_s14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25</xdr:row>
          <xdr:rowOff>0</xdr:rowOff>
        </xdr:from>
        <xdr:to>
          <xdr:col>6</xdr:col>
          <xdr:colOff>76200</xdr:colOff>
          <xdr:row>26</xdr:row>
          <xdr:rowOff>9525</xdr:rowOff>
        </xdr:to>
        <xdr:sp macro="" textlink="">
          <xdr:nvSpPr>
            <xdr:cNvPr id="1457" name="Check Box 433" hidden="1">
              <a:extLst>
                <a:ext uri="{63B3BB69-23CF-44E3-9099-C40C66FF867C}">
                  <a14:compatExt spid="_x0000_s14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xdr:colOff>
          <xdr:row>25</xdr:row>
          <xdr:rowOff>0</xdr:rowOff>
        </xdr:from>
        <xdr:to>
          <xdr:col>7</xdr:col>
          <xdr:colOff>76200</xdr:colOff>
          <xdr:row>26</xdr:row>
          <xdr:rowOff>9525</xdr:rowOff>
        </xdr:to>
        <xdr:sp macro="" textlink="">
          <xdr:nvSpPr>
            <xdr:cNvPr id="1458" name="Check Box 434" hidden="1">
              <a:extLst>
                <a:ext uri="{63B3BB69-23CF-44E3-9099-C40C66FF867C}">
                  <a14:compatExt spid="_x0000_s14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25</xdr:row>
          <xdr:rowOff>0</xdr:rowOff>
        </xdr:from>
        <xdr:to>
          <xdr:col>8</xdr:col>
          <xdr:colOff>76200</xdr:colOff>
          <xdr:row>26</xdr:row>
          <xdr:rowOff>9525</xdr:rowOff>
        </xdr:to>
        <xdr:sp macro="" textlink="">
          <xdr:nvSpPr>
            <xdr:cNvPr id="1459" name="Check Box 435" hidden="1">
              <a:extLst>
                <a:ext uri="{63B3BB69-23CF-44E3-9099-C40C66FF867C}">
                  <a14:compatExt spid="_x0000_s14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38100</xdr:colOff>
          <xdr:row>25</xdr:row>
          <xdr:rowOff>0</xdr:rowOff>
        </xdr:from>
        <xdr:to>
          <xdr:col>9</xdr:col>
          <xdr:colOff>76200</xdr:colOff>
          <xdr:row>26</xdr:row>
          <xdr:rowOff>9525</xdr:rowOff>
        </xdr:to>
        <xdr:sp macro="" textlink="">
          <xdr:nvSpPr>
            <xdr:cNvPr id="1460" name="Check Box 436" hidden="1">
              <a:extLst>
                <a:ext uri="{63B3BB69-23CF-44E3-9099-C40C66FF867C}">
                  <a14:compatExt spid="_x0000_s14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25</xdr:row>
          <xdr:rowOff>0</xdr:rowOff>
        </xdr:from>
        <xdr:to>
          <xdr:col>10</xdr:col>
          <xdr:colOff>76200</xdr:colOff>
          <xdr:row>26</xdr:row>
          <xdr:rowOff>9525</xdr:rowOff>
        </xdr:to>
        <xdr:sp macro="" textlink="">
          <xdr:nvSpPr>
            <xdr:cNvPr id="1461" name="Check Box 437" hidden="1">
              <a:extLst>
                <a:ext uri="{63B3BB69-23CF-44E3-9099-C40C66FF867C}">
                  <a14:compatExt spid="_x0000_s14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25</xdr:row>
          <xdr:rowOff>0</xdr:rowOff>
        </xdr:from>
        <xdr:to>
          <xdr:col>11</xdr:col>
          <xdr:colOff>76200</xdr:colOff>
          <xdr:row>26</xdr:row>
          <xdr:rowOff>9525</xdr:rowOff>
        </xdr:to>
        <xdr:sp macro="" textlink="">
          <xdr:nvSpPr>
            <xdr:cNvPr id="1462" name="Check Box 438" hidden="1">
              <a:extLst>
                <a:ext uri="{63B3BB69-23CF-44E3-9099-C40C66FF867C}">
                  <a14:compatExt spid="_x0000_s14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26</xdr:row>
          <xdr:rowOff>0</xdr:rowOff>
        </xdr:from>
        <xdr:to>
          <xdr:col>4</xdr:col>
          <xdr:colOff>76200</xdr:colOff>
          <xdr:row>27</xdr:row>
          <xdr:rowOff>9525</xdr:rowOff>
        </xdr:to>
        <xdr:sp macro="" textlink="">
          <xdr:nvSpPr>
            <xdr:cNvPr id="1479" name="Check Box 455" hidden="1">
              <a:extLst>
                <a:ext uri="{63B3BB69-23CF-44E3-9099-C40C66FF867C}">
                  <a14:compatExt spid="_x0000_s14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26</xdr:row>
          <xdr:rowOff>0</xdr:rowOff>
        </xdr:from>
        <xdr:to>
          <xdr:col>5</xdr:col>
          <xdr:colOff>76200</xdr:colOff>
          <xdr:row>27</xdr:row>
          <xdr:rowOff>9525</xdr:rowOff>
        </xdr:to>
        <xdr:sp macro="" textlink="">
          <xdr:nvSpPr>
            <xdr:cNvPr id="1480" name="Check Box 456" hidden="1">
              <a:extLst>
                <a:ext uri="{63B3BB69-23CF-44E3-9099-C40C66FF867C}">
                  <a14:compatExt spid="_x0000_s14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26</xdr:row>
          <xdr:rowOff>0</xdr:rowOff>
        </xdr:from>
        <xdr:to>
          <xdr:col>6</xdr:col>
          <xdr:colOff>76200</xdr:colOff>
          <xdr:row>27</xdr:row>
          <xdr:rowOff>9525</xdr:rowOff>
        </xdr:to>
        <xdr:sp macro="" textlink="">
          <xdr:nvSpPr>
            <xdr:cNvPr id="1481" name="Check Box 457" hidden="1">
              <a:extLst>
                <a:ext uri="{63B3BB69-23CF-44E3-9099-C40C66FF867C}">
                  <a14:compatExt spid="_x0000_s14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xdr:colOff>
          <xdr:row>26</xdr:row>
          <xdr:rowOff>0</xdr:rowOff>
        </xdr:from>
        <xdr:to>
          <xdr:col>7</xdr:col>
          <xdr:colOff>76200</xdr:colOff>
          <xdr:row>27</xdr:row>
          <xdr:rowOff>9525</xdr:rowOff>
        </xdr:to>
        <xdr:sp macro="" textlink="">
          <xdr:nvSpPr>
            <xdr:cNvPr id="1482" name="Check Box 458" hidden="1">
              <a:extLst>
                <a:ext uri="{63B3BB69-23CF-44E3-9099-C40C66FF867C}">
                  <a14:compatExt spid="_x0000_s14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26</xdr:row>
          <xdr:rowOff>0</xdr:rowOff>
        </xdr:from>
        <xdr:to>
          <xdr:col>8</xdr:col>
          <xdr:colOff>76200</xdr:colOff>
          <xdr:row>27</xdr:row>
          <xdr:rowOff>9525</xdr:rowOff>
        </xdr:to>
        <xdr:sp macro="" textlink="">
          <xdr:nvSpPr>
            <xdr:cNvPr id="1483" name="Check Box 459" hidden="1">
              <a:extLst>
                <a:ext uri="{63B3BB69-23CF-44E3-9099-C40C66FF867C}">
                  <a14:compatExt spid="_x0000_s14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38100</xdr:colOff>
          <xdr:row>26</xdr:row>
          <xdr:rowOff>0</xdr:rowOff>
        </xdr:from>
        <xdr:to>
          <xdr:col>9</xdr:col>
          <xdr:colOff>76200</xdr:colOff>
          <xdr:row>27</xdr:row>
          <xdr:rowOff>9525</xdr:rowOff>
        </xdr:to>
        <xdr:sp macro="" textlink="">
          <xdr:nvSpPr>
            <xdr:cNvPr id="1484" name="Check Box 460" hidden="1">
              <a:extLst>
                <a:ext uri="{63B3BB69-23CF-44E3-9099-C40C66FF867C}">
                  <a14:compatExt spid="_x0000_s14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26</xdr:row>
          <xdr:rowOff>0</xdr:rowOff>
        </xdr:from>
        <xdr:to>
          <xdr:col>10</xdr:col>
          <xdr:colOff>76200</xdr:colOff>
          <xdr:row>27</xdr:row>
          <xdr:rowOff>9525</xdr:rowOff>
        </xdr:to>
        <xdr:sp macro="" textlink="">
          <xdr:nvSpPr>
            <xdr:cNvPr id="1485" name="Check Box 461" hidden="1">
              <a:extLst>
                <a:ext uri="{63B3BB69-23CF-44E3-9099-C40C66FF867C}">
                  <a14:compatExt spid="_x0000_s14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26</xdr:row>
          <xdr:rowOff>0</xdr:rowOff>
        </xdr:from>
        <xdr:to>
          <xdr:col>11</xdr:col>
          <xdr:colOff>76200</xdr:colOff>
          <xdr:row>27</xdr:row>
          <xdr:rowOff>9525</xdr:rowOff>
        </xdr:to>
        <xdr:sp macro="" textlink="">
          <xdr:nvSpPr>
            <xdr:cNvPr id="1486" name="Check Box 462" hidden="1">
              <a:extLst>
                <a:ext uri="{63B3BB69-23CF-44E3-9099-C40C66FF867C}">
                  <a14:compatExt spid="_x0000_s14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27</xdr:row>
          <xdr:rowOff>0</xdr:rowOff>
        </xdr:from>
        <xdr:to>
          <xdr:col>4</xdr:col>
          <xdr:colOff>76200</xdr:colOff>
          <xdr:row>28</xdr:row>
          <xdr:rowOff>9525</xdr:rowOff>
        </xdr:to>
        <xdr:sp macro="" textlink="">
          <xdr:nvSpPr>
            <xdr:cNvPr id="1503" name="Check Box 479" hidden="1">
              <a:extLst>
                <a:ext uri="{63B3BB69-23CF-44E3-9099-C40C66FF867C}">
                  <a14:compatExt spid="_x0000_s15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27</xdr:row>
          <xdr:rowOff>0</xdr:rowOff>
        </xdr:from>
        <xdr:to>
          <xdr:col>5</xdr:col>
          <xdr:colOff>76200</xdr:colOff>
          <xdr:row>28</xdr:row>
          <xdr:rowOff>9525</xdr:rowOff>
        </xdr:to>
        <xdr:sp macro="" textlink="">
          <xdr:nvSpPr>
            <xdr:cNvPr id="1504" name="Check Box 480" hidden="1">
              <a:extLst>
                <a:ext uri="{63B3BB69-23CF-44E3-9099-C40C66FF867C}">
                  <a14:compatExt spid="_x0000_s15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27</xdr:row>
          <xdr:rowOff>0</xdr:rowOff>
        </xdr:from>
        <xdr:to>
          <xdr:col>6</xdr:col>
          <xdr:colOff>76200</xdr:colOff>
          <xdr:row>28</xdr:row>
          <xdr:rowOff>9525</xdr:rowOff>
        </xdr:to>
        <xdr:sp macro="" textlink="">
          <xdr:nvSpPr>
            <xdr:cNvPr id="1505" name="Check Box 481" hidden="1">
              <a:extLst>
                <a:ext uri="{63B3BB69-23CF-44E3-9099-C40C66FF867C}">
                  <a14:compatExt spid="_x0000_s150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xdr:colOff>
          <xdr:row>27</xdr:row>
          <xdr:rowOff>0</xdr:rowOff>
        </xdr:from>
        <xdr:to>
          <xdr:col>7</xdr:col>
          <xdr:colOff>76200</xdr:colOff>
          <xdr:row>28</xdr:row>
          <xdr:rowOff>9525</xdr:rowOff>
        </xdr:to>
        <xdr:sp macro="" textlink="">
          <xdr:nvSpPr>
            <xdr:cNvPr id="1506" name="Check Box 482" hidden="1">
              <a:extLst>
                <a:ext uri="{63B3BB69-23CF-44E3-9099-C40C66FF867C}">
                  <a14:compatExt spid="_x0000_s15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27</xdr:row>
          <xdr:rowOff>0</xdr:rowOff>
        </xdr:from>
        <xdr:to>
          <xdr:col>8</xdr:col>
          <xdr:colOff>76200</xdr:colOff>
          <xdr:row>28</xdr:row>
          <xdr:rowOff>9525</xdr:rowOff>
        </xdr:to>
        <xdr:sp macro="" textlink="">
          <xdr:nvSpPr>
            <xdr:cNvPr id="1507" name="Check Box 483" hidden="1">
              <a:extLst>
                <a:ext uri="{63B3BB69-23CF-44E3-9099-C40C66FF867C}">
                  <a14:compatExt spid="_x0000_s15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38100</xdr:colOff>
          <xdr:row>27</xdr:row>
          <xdr:rowOff>0</xdr:rowOff>
        </xdr:from>
        <xdr:to>
          <xdr:col>9</xdr:col>
          <xdr:colOff>76200</xdr:colOff>
          <xdr:row>28</xdr:row>
          <xdr:rowOff>9525</xdr:rowOff>
        </xdr:to>
        <xdr:sp macro="" textlink="">
          <xdr:nvSpPr>
            <xdr:cNvPr id="1508" name="Check Box 484" hidden="1">
              <a:extLst>
                <a:ext uri="{63B3BB69-23CF-44E3-9099-C40C66FF867C}">
                  <a14:compatExt spid="_x0000_s15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27</xdr:row>
          <xdr:rowOff>0</xdr:rowOff>
        </xdr:from>
        <xdr:to>
          <xdr:col>10</xdr:col>
          <xdr:colOff>76200</xdr:colOff>
          <xdr:row>28</xdr:row>
          <xdr:rowOff>9525</xdr:rowOff>
        </xdr:to>
        <xdr:sp macro="" textlink="">
          <xdr:nvSpPr>
            <xdr:cNvPr id="1509" name="Check Box 485" hidden="1">
              <a:extLst>
                <a:ext uri="{63B3BB69-23CF-44E3-9099-C40C66FF867C}">
                  <a14:compatExt spid="_x0000_s15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27</xdr:row>
          <xdr:rowOff>0</xdr:rowOff>
        </xdr:from>
        <xdr:to>
          <xdr:col>11</xdr:col>
          <xdr:colOff>76200</xdr:colOff>
          <xdr:row>28</xdr:row>
          <xdr:rowOff>9525</xdr:rowOff>
        </xdr:to>
        <xdr:sp macro="" textlink="">
          <xdr:nvSpPr>
            <xdr:cNvPr id="1510" name="Check Box 486" hidden="1">
              <a:extLst>
                <a:ext uri="{63B3BB69-23CF-44E3-9099-C40C66FF867C}">
                  <a14:compatExt spid="_x0000_s15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28</xdr:row>
          <xdr:rowOff>0</xdr:rowOff>
        </xdr:from>
        <xdr:to>
          <xdr:col>4</xdr:col>
          <xdr:colOff>76200</xdr:colOff>
          <xdr:row>29</xdr:row>
          <xdr:rowOff>9525</xdr:rowOff>
        </xdr:to>
        <xdr:sp macro="" textlink="">
          <xdr:nvSpPr>
            <xdr:cNvPr id="1535" name="Check Box 511" hidden="1">
              <a:extLst>
                <a:ext uri="{63B3BB69-23CF-44E3-9099-C40C66FF867C}">
                  <a14:compatExt spid="_x0000_s15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28</xdr:row>
          <xdr:rowOff>0</xdr:rowOff>
        </xdr:from>
        <xdr:to>
          <xdr:col>5</xdr:col>
          <xdr:colOff>76200</xdr:colOff>
          <xdr:row>29</xdr:row>
          <xdr:rowOff>9525</xdr:rowOff>
        </xdr:to>
        <xdr:sp macro="" textlink="">
          <xdr:nvSpPr>
            <xdr:cNvPr id="1536" name="Check Box 512" hidden="1">
              <a:extLst>
                <a:ext uri="{63B3BB69-23CF-44E3-9099-C40C66FF867C}">
                  <a14:compatExt spid="_x0000_s15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28</xdr:row>
          <xdr:rowOff>0</xdr:rowOff>
        </xdr:from>
        <xdr:to>
          <xdr:col>6</xdr:col>
          <xdr:colOff>76200</xdr:colOff>
          <xdr:row>29</xdr:row>
          <xdr:rowOff>9525</xdr:rowOff>
        </xdr:to>
        <xdr:sp macro="" textlink="">
          <xdr:nvSpPr>
            <xdr:cNvPr id="1537" name="Check Box 513" hidden="1">
              <a:extLst>
                <a:ext uri="{63B3BB69-23CF-44E3-9099-C40C66FF867C}">
                  <a14:compatExt spid="_x0000_s15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xdr:colOff>
          <xdr:row>28</xdr:row>
          <xdr:rowOff>0</xdr:rowOff>
        </xdr:from>
        <xdr:to>
          <xdr:col>7</xdr:col>
          <xdr:colOff>76200</xdr:colOff>
          <xdr:row>29</xdr:row>
          <xdr:rowOff>9525</xdr:rowOff>
        </xdr:to>
        <xdr:sp macro="" textlink="">
          <xdr:nvSpPr>
            <xdr:cNvPr id="1538" name="Check Box 514" hidden="1">
              <a:extLst>
                <a:ext uri="{63B3BB69-23CF-44E3-9099-C40C66FF867C}">
                  <a14:compatExt spid="_x0000_s15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28</xdr:row>
          <xdr:rowOff>0</xdr:rowOff>
        </xdr:from>
        <xdr:to>
          <xdr:col>8</xdr:col>
          <xdr:colOff>76200</xdr:colOff>
          <xdr:row>29</xdr:row>
          <xdr:rowOff>9525</xdr:rowOff>
        </xdr:to>
        <xdr:sp macro="" textlink="">
          <xdr:nvSpPr>
            <xdr:cNvPr id="1539" name="Check Box 515" hidden="1">
              <a:extLst>
                <a:ext uri="{63B3BB69-23CF-44E3-9099-C40C66FF867C}">
                  <a14:compatExt spid="_x0000_s15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38100</xdr:colOff>
          <xdr:row>28</xdr:row>
          <xdr:rowOff>0</xdr:rowOff>
        </xdr:from>
        <xdr:to>
          <xdr:col>9</xdr:col>
          <xdr:colOff>76200</xdr:colOff>
          <xdr:row>29</xdr:row>
          <xdr:rowOff>9525</xdr:rowOff>
        </xdr:to>
        <xdr:sp macro="" textlink="">
          <xdr:nvSpPr>
            <xdr:cNvPr id="1540" name="Check Box 516" hidden="1">
              <a:extLst>
                <a:ext uri="{63B3BB69-23CF-44E3-9099-C40C66FF867C}">
                  <a14:compatExt spid="_x0000_s15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28</xdr:row>
          <xdr:rowOff>0</xdr:rowOff>
        </xdr:from>
        <xdr:to>
          <xdr:col>10</xdr:col>
          <xdr:colOff>76200</xdr:colOff>
          <xdr:row>29</xdr:row>
          <xdr:rowOff>9525</xdr:rowOff>
        </xdr:to>
        <xdr:sp macro="" textlink="">
          <xdr:nvSpPr>
            <xdr:cNvPr id="1541" name="Check Box 517" hidden="1">
              <a:extLst>
                <a:ext uri="{63B3BB69-23CF-44E3-9099-C40C66FF867C}">
                  <a14:compatExt spid="_x0000_s15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29</xdr:row>
          <xdr:rowOff>0</xdr:rowOff>
        </xdr:from>
        <xdr:to>
          <xdr:col>11</xdr:col>
          <xdr:colOff>76200</xdr:colOff>
          <xdr:row>30</xdr:row>
          <xdr:rowOff>9525</xdr:rowOff>
        </xdr:to>
        <xdr:sp macro="" textlink="">
          <xdr:nvSpPr>
            <xdr:cNvPr id="1542" name="Check Box 518" hidden="1">
              <a:extLst>
                <a:ext uri="{63B3BB69-23CF-44E3-9099-C40C66FF867C}">
                  <a14:compatExt spid="_x0000_s15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29</xdr:row>
          <xdr:rowOff>0</xdr:rowOff>
        </xdr:from>
        <xdr:to>
          <xdr:col>4</xdr:col>
          <xdr:colOff>76200</xdr:colOff>
          <xdr:row>30</xdr:row>
          <xdr:rowOff>9525</xdr:rowOff>
        </xdr:to>
        <xdr:sp macro="" textlink="">
          <xdr:nvSpPr>
            <xdr:cNvPr id="1575" name="Check Box 551" hidden="1">
              <a:extLst>
                <a:ext uri="{63B3BB69-23CF-44E3-9099-C40C66FF867C}">
                  <a14:compatExt spid="_x0000_s15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29</xdr:row>
          <xdr:rowOff>0</xdr:rowOff>
        </xdr:from>
        <xdr:to>
          <xdr:col>5</xdr:col>
          <xdr:colOff>76200</xdr:colOff>
          <xdr:row>30</xdr:row>
          <xdr:rowOff>9525</xdr:rowOff>
        </xdr:to>
        <xdr:sp macro="" textlink="">
          <xdr:nvSpPr>
            <xdr:cNvPr id="1576" name="Check Box 552" hidden="1">
              <a:extLst>
                <a:ext uri="{63B3BB69-23CF-44E3-9099-C40C66FF867C}">
                  <a14:compatExt spid="_x0000_s15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29</xdr:row>
          <xdr:rowOff>0</xdr:rowOff>
        </xdr:from>
        <xdr:to>
          <xdr:col>6</xdr:col>
          <xdr:colOff>76200</xdr:colOff>
          <xdr:row>30</xdr:row>
          <xdr:rowOff>9525</xdr:rowOff>
        </xdr:to>
        <xdr:sp macro="" textlink="">
          <xdr:nvSpPr>
            <xdr:cNvPr id="1577" name="Check Box 553" hidden="1">
              <a:extLst>
                <a:ext uri="{63B3BB69-23CF-44E3-9099-C40C66FF867C}">
                  <a14:compatExt spid="_x0000_s15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xdr:colOff>
          <xdr:row>29</xdr:row>
          <xdr:rowOff>0</xdr:rowOff>
        </xdr:from>
        <xdr:to>
          <xdr:col>7</xdr:col>
          <xdr:colOff>76200</xdr:colOff>
          <xdr:row>30</xdr:row>
          <xdr:rowOff>9525</xdr:rowOff>
        </xdr:to>
        <xdr:sp macro="" textlink="">
          <xdr:nvSpPr>
            <xdr:cNvPr id="1578" name="Check Box 554" hidden="1">
              <a:extLst>
                <a:ext uri="{63B3BB69-23CF-44E3-9099-C40C66FF867C}">
                  <a14:compatExt spid="_x0000_s15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29</xdr:row>
          <xdr:rowOff>0</xdr:rowOff>
        </xdr:from>
        <xdr:to>
          <xdr:col>8</xdr:col>
          <xdr:colOff>76200</xdr:colOff>
          <xdr:row>30</xdr:row>
          <xdr:rowOff>9525</xdr:rowOff>
        </xdr:to>
        <xdr:sp macro="" textlink="">
          <xdr:nvSpPr>
            <xdr:cNvPr id="1579" name="Check Box 555" hidden="1">
              <a:extLst>
                <a:ext uri="{63B3BB69-23CF-44E3-9099-C40C66FF867C}">
                  <a14:compatExt spid="_x0000_s15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38100</xdr:colOff>
          <xdr:row>29</xdr:row>
          <xdr:rowOff>0</xdr:rowOff>
        </xdr:from>
        <xdr:to>
          <xdr:col>9</xdr:col>
          <xdr:colOff>76200</xdr:colOff>
          <xdr:row>30</xdr:row>
          <xdr:rowOff>9525</xdr:rowOff>
        </xdr:to>
        <xdr:sp macro="" textlink="">
          <xdr:nvSpPr>
            <xdr:cNvPr id="1580" name="Check Box 556" hidden="1">
              <a:extLst>
                <a:ext uri="{63B3BB69-23CF-44E3-9099-C40C66FF867C}">
                  <a14:compatExt spid="_x0000_s15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29</xdr:row>
          <xdr:rowOff>0</xdr:rowOff>
        </xdr:from>
        <xdr:to>
          <xdr:col>10</xdr:col>
          <xdr:colOff>76200</xdr:colOff>
          <xdr:row>30</xdr:row>
          <xdr:rowOff>9525</xdr:rowOff>
        </xdr:to>
        <xdr:sp macro="" textlink="">
          <xdr:nvSpPr>
            <xdr:cNvPr id="1581" name="Check Box 557" hidden="1">
              <a:extLst>
                <a:ext uri="{63B3BB69-23CF-44E3-9099-C40C66FF867C}">
                  <a14:compatExt spid="_x0000_s15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30</xdr:row>
          <xdr:rowOff>0</xdr:rowOff>
        </xdr:from>
        <xdr:to>
          <xdr:col>11</xdr:col>
          <xdr:colOff>76200</xdr:colOff>
          <xdr:row>31</xdr:row>
          <xdr:rowOff>9525</xdr:rowOff>
        </xdr:to>
        <xdr:sp macro="" textlink="">
          <xdr:nvSpPr>
            <xdr:cNvPr id="1582" name="Check Box 558" hidden="1">
              <a:extLst>
                <a:ext uri="{63B3BB69-23CF-44E3-9099-C40C66FF867C}">
                  <a14:compatExt spid="_x0000_s15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30</xdr:row>
          <xdr:rowOff>0</xdr:rowOff>
        </xdr:from>
        <xdr:to>
          <xdr:col>4</xdr:col>
          <xdr:colOff>76200</xdr:colOff>
          <xdr:row>31</xdr:row>
          <xdr:rowOff>9525</xdr:rowOff>
        </xdr:to>
        <xdr:sp macro="" textlink="">
          <xdr:nvSpPr>
            <xdr:cNvPr id="1615" name="Check Box 591" hidden="1">
              <a:extLst>
                <a:ext uri="{63B3BB69-23CF-44E3-9099-C40C66FF867C}">
                  <a14:compatExt spid="_x0000_s16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30</xdr:row>
          <xdr:rowOff>0</xdr:rowOff>
        </xdr:from>
        <xdr:to>
          <xdr:col>5</xdr:col>
          <xdr:colOff>76200</xdr:colOff>
          <xdr:row>31</xdr:row>
          <xdr:rowOff>9525</xdr:rowOff>
        </xdr:to>
        <xdr:sp macro="" textlink="">
          <xdr:nvSpPr>
            <xdr:cNvPr id="1616" name="Check Box 592" hidden="1">
              <a:extLst>
                <a:ext uri="{63B3BB69-23CF-44E3-9099-C40C66FF867C}">
                  <a14:compatExt spid="_x0000_s16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30</xdr:row>
          <xdr:rowOff>0</xdr:rowOff>
        </xdr:from>
        <xdr:to>
          <xdr:col>6</xdr:col>
          <xdr:colOff>76200</xdr:colOff>
          <xdr:row>31</xdr:row>
          <xdr:rowOff>9525</xdr:rowOff>
        </xdr:to>
        <xdr:sp macro="" textlink="">
          <xdr:nvSpPr>
            <xdr:cNvPr id="1617" name="Check Box 593" hidden="1">
              <a:extLst>
                <a:ext uri="{63B3BB69-23CF-44E3-9099-C40C66FF867C}">
                  <a14:compatExt spid="_x0000_s16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xdr:colOff>
          <xdr:row>30</xdr:row>
          <xdr:rowOff>0</xdr:rowOff>
        </xdr:from>
        <xdr:to>
          <xdr:col>7</xdr:col>
          <xdr:colOff>76200</xdr:colOff>
          <xdr:row>31</xdr:row>
          <xdr:rowOff>9525</xdr:rowOff>
        </xdr:to>
        <xdr:sp macro="" textlink="">
          <xdr:nvSpPr>
            <xdr:cNvPr id="1618" name="Check Box 594" hidden="1">
              <a:extLst>
                <a:ext uri="{63B3BB69-23CF-44E3-9099-C40C66FF867C}">
                  <a14:compatExt spid="_x0000_s16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30</xdr:row>
          <xdr:rowOff>0</xdr:rowOff>
        </xdr:from>
        <xdr:to>
          <xdr:col>8</xdr:col>
          <xdr:colOff>76200</xdr:colOff>
          <xdr:row>31</xdr:row>
          <xdr:rowOff>9525</xdr:rowOff>
        </xdr:to>
        <xdr:sp macro="" textlink="">
          <xdr:nvSpPr>
            <xdr:cNvPr id="1619" name="Check Box 595" hidden="1">
              <a:extLst>
                <a:ext uri="{63B3BB69-23CF-44E3-9099-C40C66FF867C}">
                  <a14:compatExt spid="_x0000_s16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38100</xdr:colOff>
          <xdr:row>30</xdr:row>
          <xdr:rowOff>0</xdr:rowOff>
        </xdr:from>
        <xdr:to>
          <xdr:col>9</xdr:col>
          <xdr:colOff>76200</xdr:colOff>
          <xdr:row>31</xdr:row>
          <xdr:rowOff>9525</xdr:rowOff>
        </xdr:to>
        <xdr:sp macro="" textlink="">
          <xdr:nvSpPr>
            <xdr:cNvPr id="1620" name="Check Box 596" hidden="1">
              <a:extLst>
                <a:ext uri="{63B3BB69-23CF-44E3-9099-C40C66FF867C}">
                  <a14:compatExt spid="_x0000_s16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30</xdr:row>
          <xdr:rowOff>0</xdr:rowOff>
        </xdr:from>
        <xdr:to>
          <xdr:col>10</xdr:col>
          <xdr:colOff>76200</xdr:colOff>
          <xdr:row>31</xdr:row>
          <xdr:rowOff>9525</xdr:rowOff>
        </xdr:to>
        <xdr:sp macro="" textlink="">
          <xdr:nvSpPr>
            <xdr:cNvPr id="1621" name="Check Box 597" hidden="1">
              <a:extLst>
                <a:ext uri="{63B3BB69-23CF-44E3-9099-C40C66FF867C}">
                  <a14:compatExt spid="_x0000_s16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33</xdr:row>
          <xdr:rowOff>0</xdr:rowOff>
        </xdr:from>
        <xdr:to>
          <xdr:col>11</xdr:col>
          <xdr:colOff>76200</xdr:colOff>
          <xdr:row>34</xdr:row>
          <xdr:rowOff>9525</xdr:rowOff>
        </xdr:to>
        <xdr:sp macro="" textlink="">
          <xdr:nvSpPr>
            <xdr:cNvPr id="1622" name="Check Box 598" hidden="1">
              <a:extLst>
                <a:ext uri="{63B3BB69-23CF-44E3-9099-C40C66FF867C}">
                  <a14:compatExt spid="_x0000_s16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31</xdr:row>
          <xdr:rowOff>0</xdr:rowOff>
        </xdr:from>
        <xdr:to>
          <xdr:col>4</xdr:col>
          <xdr:colOff>76200</xdr:colOff>
          <xdr:row>32</xdr:row>
          <xdr:rowOff>9525</xdr:rowOff>
        </xdr:to>
        <xdr:sp macro="" textlink="">
          <xdr:nvSpPr>
            <xdr:cNvPr id="1655" name="Check Box 631" hidden="1">
              <a:extLst>
                <a:ext uri="{63B3BB69-23CF-44E3-9099-C40C66FF867C}">
                  <a14:compatExt spid="_x0000_s16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31</xdr:row>
          <xdr:rowOff>0</xdr:rowOff>
        </xdr:from>
        <xdr:to>
          <xdr:col>5</xdr:col>
          <xdr:colOff>76200</xdr:colOff>
          <xdr:row>32</xdr:row>
          <xdr:rowOff>9525</xdr:rowOff>
        </xdr:to>
        <xdr:sp macro="" textlink="">
          <xdr:nvSpPr>
            <xdr:cNvPr id="1656" name="Check Box 632" hidden="1">
              <a:extLst>
                <a:ext uri="{63B3BB69-23CF-44E3-9099-C40C66FF867C}">
                  <a14:compatExt spid="_x0000_s16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31</xdr:row>
          <xdr:rowOff>0</xdr:rowOff>
        </xdr:from>
        <xdr:to>
          <xdr:col>6</xdr:col>
          <xdr:colOff>76200</xdr:colOff>
          <xdr:row>32</xdr:row>
          <xdr:rowOff>9525</xdr:rowOff>
        </xdr:to>
        <xdr:sp macro="" textlink="">
          <xdr:nvSpPr>
            <xdr:cNvPr id="1657" name="Check Box 633" hidden="1">
              <a:extLst>
                <a:ext uri="{63B3BB69-23CF-44E3-9099-C40C66FF867C}">
                  <a14:compatExt spid="_x0000_s16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xdr:colOff>
          <xdr:row>31</xdr:row>
          <xdr:rowOff>0</xdr:rowOff>
        </xdr:from>
        <xdr:to>
          <xdr:col>7</xdr:col>
          <xdr:colOff>76200</xdr:colOff>
          <xdr:row>32</xdr:row>
          <xdr:rowOff>9525</xdr:rowOff>
        </xdr:to>
        <xdr:sp macro="" textlink="">
          <xdr:nvSpPr>
            <xdr:cNvPr id="1658" name="Check Box 634" hidden="1">
              <a:extLst>
                <a:ext uri="{63B3BB69-23CF-44E3-9099-C40C66FF867C}">
                  <a14:compatExt spid="_x0000_s16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31</xdr:row>
          <xdr:rowOff>0</xdr:rowOff>
        </xdr:from>
        <xdr:to>
          <xdr:col>8</xdr:col>
          <xdr:colOff>76200</xdr:colOff>
          <xdr:row>32</xdr:row>
          <xdr:rowOff>9525</xdr:rowOff>
        </xdr:to>
        <xdr:sp macro="" textlink="">
          <xdr:nvSpPr>
            <xdr:cNvPr id="1659" name="Check Box 635" hidden="1">
              <a:extLst>
                <a:ext uri="{63B3BB69-23CF-44E3-9099-C40C66FF867C}">
                  <a14:compatExt spid="_x0000_s16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38100</xdr:colOff>
          <xdr:row>31</xdr:row>
          <xdr:rowOff>0</xdr:rowOff>
        </xdr:from>
        <xdr:to>
          <xdr:col>9</xdr:col>
          <xdr:colOff>76200</xdr:colOff>
          <xdr:row>32</xdr:row>
          <xdr:rowOff>9525</xdr:rowOff>
        </xdr:to>
        <xdr:sp macro="" textlink="">
          <xdr:nvSpPr>
            <xdr:cNvPr id="1660" name="Check Box 636" hidden="1">
              <a:extLst>
                <a:ext uri="{63B3BB69-23CF-44E3-9099-C40C66FF867C}">
                  <a14:compatExt spid="_x0000_s16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31</xdr:row>
          <xdr:rowOff>0</xdr:rowOff>
        </xdr:from>
        <xdr:to>
          <xdr:col>10</xdr:col>
          <xdr:colOff>76200</xdr:colOff>
          <xdr:row>32</xdr:row>
          <xdr:rowOff>9525</xdr:rowOff>
        </xdr:to>
        <xdr:sp macro="" textlink="">
          <xdr:nvSpPr>
            <xdr:cNvPr id="1661" name="Check Box 637" hidden="1">
              <a:extLst>
                <a:ext uri="{63B3BB69-23CF-44E3-9099-C40C66FF867C}">
                  <a14:compatExt spid="_x0000_s16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34</xdr:row>
          <xdr:rowOff>0</xdr:rowOff>
        </xdr:from>
        <xdr:to>
          <xdr:col>11</xdr:col>
          <xdr:colOff>76200</xdr:colOff>
          <xdr:row>35</xdr:row>
          <xdr:rowOff>9525</xdr:rowOff>
        </xdr:to>
        <xdr:sp macro="" textlink="">
          <xdr:nvSpPr>
            <xdr:cNvPr id="1662" name="Check Box 638" hidden="1">
              <a:extLst>
                <a:ext uri="{63B3BB69-23CF-44E3-9099-C40C66FF867C}">
                  <a14:compatExt spid="_x0000_s16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32</xdr:row>
          <xdr:rowOff>0</xdr:rowOff>
        </xdr:from>
        <xdr:to>
          <xdr:col>4</xdr:col>
          <xdr:colOff>76200</xdr:colOff>
          <xdr:row>33</xdr:row>
          <xdr:rowOff>9525</xdr:rowOff>
        </xdr:to>
        <xdr:sp macro="" textlink="">
          <xdr:nvSpPr>
            <xdr:cNvPr id="1687" name="Check Box 663" hidden="1">
              <a:extLst>
                <a:ext uri="{63B3BB69-23CF-44E3-9099-C40C66FF867C}">
                  <a14:compatExt spid="_x0000_s16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32</xdr:row>
          <xdr:rowOff>0</xdr:rowOff>
        </xdr:from>
        <xdr:to>
          <xdr:col>5</xdr:col>
          <xdr:colOff>76200</xdr:colOff>
          <xdr:row>33</xdr:row>
          <xdr:rowOff>9525</xdr:rowOff>
        </xdr:to>
        <xdr:sp macro="" textlink="">
          <xdr:nvSpPr>
            <xdr:cNvPr id="1696" name="Check Box 672" hidden="1">
              <a:extLst>
                <a:ext uri="{63B3BB69-23CF-44E3-9099-C40C66FF867C}">
                  <a14:compatExt spid="_x0000_s16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32</xdr:row>
          <xdr:rowOff>0</xdr:rowOff>
        </xdr:from>
        <xdr:to>
          <xdr:col>6</xdr:col>
          <xdr:colOff>76200</xdr:colOff>
          <xdr:row>33</xdr:row>
          <xdr:rowOff>9525</xdr:rowOff>
        </xdr:to>
        <xdr:sp macro="" textlink="">
          <xdr:nvSpPr>
            <xdr:cNvPr id="1697" name="Check Box 673" hidden="1">
              <a:extLst>
                <a:ext uri="{63B3BB69-23CF-44E3-9099-C40C66FF867C}">
                  <a14:compatExt spid="_x0000_s16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xdr:colOff>
          <xdr:row>32</xdr:row>
          <xdr:rowOff>0</xdr:rowOff>
        </xdr:from>
        <xdr:to>
          <xdr:col>7</xdr:col>
          <xdr:colOff>76200</xdr:colOff>
          <xdr:row>33</xdr:row>
          <xdr:rowOff>9525</xdr:rowOff>
        </xdr:to>
        <xdr:sp macro="" textlink="">
          <xdr:nvSpPr>
            <xdr:cNvPr id="1698" name="Check Box 674" hidden="1">
              <a:extLst>
                <a:ext uri="{63B3BB69-23CF-44E3-9099-C40C66FF867C}">
                  <a14:compatExt spid="_x0000_s16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32</xdr:row>
          <xdr:rowOff>0</xdr:rowOff>
        </xdr:from>
        <xdr:to>
          <xdr:col>8</xdr:col>
          <xdr:colOff>76200</xdr:colOff>
          <xdr:row>33</xdr:row>
          <xdr:rowOff>9525</xdr:rowOff>
        </xdr:to>
        <xdr:sp macro="" textlink="">
          <xdr:nvSpPr>
            <xdr:cNvPr id="1699" name="Check Box 675" hidden="1">
              <a:extLst>
                <a:ext uri="{63B3BB69-23CF-44E3-9099-C40C66FF867C}">
                  <a14:compatExt spid="_x0000_s16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38100</xdr:colOff>
          <xdr:row>32</xdr:row>
          <xdr:rowOff>0</xdr:rowOff>
        </xdr:from>
        <xdr:to>
          <xdr:col>9</xdr:col>
          <xdr:colOff>76200</xdr:colOff>
          <xdr:row>33</xdr:row>
          <xdr:rowOff>9525</xdr:rowOff>
        </xdr:to>
        <xdr:sp macro="" textlink="">
          <xdr:nvSpPr>
            <xdr:cNvPr id="1700" name="Check Box 676" hidden="1">
              <a:extLst>
                <a:ext uri="{63B3BB69-23CF-44E3-9099-C40C66FF867C}">
                  <a14:compatExt spid="_x0000_s17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0</xdr:rowOff>
        </xdr:from>
        <xdr:to>
          <xdr:col>10</xdr:col>
          <xdr:colOff>76200</xdr:colOff>
          <xdr:row>33</xdr:row>
          <xdr:rowOff>9525</xdr:rowOff>
        </xdr:to>
        <xdr:sp macro="" textlink="">
          <xdr:nvSpPr>
            <xdr:cNvPr id="1701" name="Check Box 677" hidden="1">
              <a:extLst>
                <a:ext uri="{63B3BB69-23CF-44E3-9099-C40C66FF867C}">
                  <a14:compatExt spid="_x0000_s17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35</xdr:row>
          <xdr:rowOff>0</xdr:rowOff>
        </xdr:from>
        <xdr:to>
          <xdr:col>11</xdr:col>
          <xdr:colOff>76200</xdr:colOff>
          <xdr:row>36</xdr:row>
          <xdr:rowOff>9525</xdr:rowOff>
        </xdr:to>
        <xdr:sp macro="" textlink="">
          <xdr:nvSpPr>
            <xdr:cNvPr id="1702" name="Check Box 678" hidden="1">
              <a:extLst>
                <a:ext uri="{63B3BB69-23CF-44E3-9099-C40C66FF867C}">
                  <a14:compatExt spid="_x0000_s17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38100</xdr:colOff>
          <xdr:row>33</xdr:row>
          <xdr:rowOff>0</xdr:rowOff>
        </xdr:from>
        <xdr:to>
          <xdr:col>9</xdr:col>
          <xdr:colOff>76200</xdr:colOff>
          <xdr:row>34</xdr:row>
          <xdr:rowOff>9525</xdr:rowOff>
        </xdr:to>
        <xdr:sp macro="" textlink="">
          <xdr:nvSpPr>
            <xdr:cNvPr id="1732" name="Check Box 708" hidden="1">
              <a:extLst>
                <a:ext uri="{63B3BB69-23CF-44E3-9099-C40C66FF867C}">
                  <a14:compatExt spid="_x0000_s17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33</xdr:row>
          <xdr:rowOff>0</xdr:rowOff>
        </xdr:from>
        <xdr:to>
          <xdr:col>4</xdr:col>
          <xdr:colOff>76200</xdr:colOff>
          <xdr:row>34</xdr:row>
          <xdr:rowOff>9525</xdr:rowOff>
        </xdr:to>
        <xdr:sp macro="" textlink="">
          <xdr:nvSpPr>
            <xdr:cNvPr id="1735" name="Check Box 711" hidden="1">
              <a:extLst>
                <a:ext uri="{63B3BB69-23CF-44E3-9099-C40C66FF867C}">
                  <a14:compatExt spid="_x0000_s17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33</xdr:row>
          <xdr:rowOff>0</xdr:rowOff>
        </xdr:from>
        <xdr:to>
          <xdr:col>5</xdr:col>
          <xdr:colOff>76200</xdr:colOff>
          <xdr:row>34</xdr:row>
          <xdr:rowOff>9525</xdr:rowOff>
        </xdr:to>
        <xdr:sp macro="" textlink="">
          <xdr:nvSpPr>
            <xdr:cNvPr id="1736" name="Check Box 712" hidden="1">
              <a:extLst>
                <a:ext uri="{63B3BB69-23CF-44E3-9099-C40C66FF867C}">
                  <a14:compatExt spid="_x0000_s17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33</xdr:row>
          <xdr:rowOff>0</xdr:rowOff>
        </xdr:from>
        <xdr:to>
          <xdr:col>6</xdr:col>
          <xdr:colOff>76200</xdr:colOff>
          <xdr:row>34</xdr:row>
          <xdr:rowOff>9525</xdr:rowOff>
        </xdr:to>
        <xdr:sp macro="" textlink="">
          <xdr:nvSpPr>
            <xdr:cNvPr id="1737" name="Check Box 713" hidden="1">
              <a:extLst>
                <a:ext uri="{63B3BB69-23CF-44E3-9099-C40C66FF867C}">
                  <a14:compatExt spid="_x0000_s17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xdr:colOff>
          <xdr:row>33</xdr:row>
          <xdr:rowOff>0</xdr:rowOff>
        </xdr:from>
        <xdr:to>
          <xdr:col>7</xdr:col>
          <xdr:colOff>76200</xdr:colOff>
          <xdr:row>34</xdr:row>
          <xdr:rowOff>9525</xdr:rowOff>
        </xdr:to>
        <xdr:sp macro="" textlink="">
          <xdr:nvSpPr>
            <xdr:cNvPr id="1738" name="Check Box 714" hidden="1">
              <a:extLst>
                <a:ext uri="{63B3BB69-23CF-44E3-9099-C40C66FF867C}">
                  <a14:compatExt spid="_x0000_s17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33</xdr:row>
          <xdr:rowOff>0</xdr:rowOff>
        </xdr:from>
        <xdr:to>
          <xdr:col>8</xdr:col>
          <xdr:colOff>76200</xdr:colOff>
          <xdr:row>34</xdr:row>
          <xdr:rowOff>9525</xdr:rowOff>
        </xdr:to>
        <xdr:sp macro="" textlink="">
          <xdr:nvSpPr>
            <xdr:cNvPr id="1739" name="Check Box 715" hidden="1">
              <a:extLst>
                <a:ext uri="{63B3BB69-23CF-44E3-9099-C40C66FF867C}">
                  <a14:compatExt spid="_x0000_s17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0</xdr:rowOff>
        </xdr:from>
        <xdr:to>
          <xdr:col>10</xdr:col>
          <xdr:colOff>76200</xdr:colOff>
          <xdr:row>34</xdr:row>
          <xdr:rowOff>9525</xdr:rowOff>
        </xdr:to>
        <xdr:sp macro="" textlink="">
          <xdr:nvSpPr>
            <xdr:cNvPr id="1741" name="Check Box 717" hidden="1">
              <a:extLst>
                <a:ext uri="{63B3BB69-23CF-44E3-9099-C40C66FF867C}">
                  <a14:compatExt spid="_x0000_s17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36</xdr:row>
          <xdr:rowOff>0</xdr:rowOff>
        </xdr:from>
        <xdr:to>
          <xdr:col>11</xdr:col>
          <xdr:colOff>76200</xdr:colOff>
          <xdr:row>37</xdr:row>
          <xdr:rowOff>9525</xdr:rowOff>
        </xdr:to>
        <xdr:sp macro="" textlink="">
          <xdr:nvSpPr>
            <xdr:cNvPr id="1742" name="Check Box 718" hidden="1">
              <a:extLst>
                <a:ext uri="{63B3BB69-23CF-44E3-9099-C40C66FF867C}">
                  <a14:compatExt spid="_x0000_s17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34</xdr:row>
          <xdr:rowOff>0</xdr:rowOff>
        </xdr:from>
        <xdr:to>
          <xdr:col>4</xdr:col>
          <xdr:colOff>76200</xdr:colOff>
          <xdr:row>35</xdr:row>
          <xdr:rowOff>9525</xdr:rowOff>
        </xdr:to>
        <xdr:sp macro="" textlink="">
          <xdr:nvSpPr>
            <xdr:cNvPr id="1775" name="Check Box 751" hidden="1">
              <a:extLst>
                <a:ext uri="{63B3BB69-23CF-44E3-9099-C40C66FF867C}">
                  <a14:compatExt spid="_x0000_s17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34</xdr:row>
          <xdr:rowOff>0</xdr:rowOff>
        </xdr:from>
        <xdr:to>
          <xdr:col>5</xdr:col>
          <xdr:colOff>76200</xdr:colOff>
          <xdr:row>35</xdr:row>
          <xdr:rowOff>9525</xdr:rowOff>
        </xdr:to>
        <xdr:sp macro="" textlink="">
          <xdr:nvSpPr>
            <xdr:cNvPr id="1776" name="Check Box 752" hidden="1">
              <a:extLst>
                <a:ext uri="{63B3BB69-23CF-44E3-9099-C40C66FF867C}">
                  <a14:compatExt spid="_x0000_s17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34</xdr:row>
          <xdr:rowOff>0</xdr:rowOff>
        </xdr:from>
        <xdr:to>
          <xdr:col>6</xdr:col>
          <xdr:colOff>76200</xdr:colOff>
          <xdr:row>35</xdr:row>
          <xdr:rowOff>9525</xdr:rowOff>
        </xdr:to>
        <xdr:sp macro="" textlink="">
          <xdr:nvSpPr>
            <xdr:cNvPr id="1777" name="Check Box 753" hidden="1">
              <a:extLst>
                <a:ext uri="{63B3BB69-23CF-44E3-9099-C40C66FF867C}">
                  <a14:compatExt spid="_x0000_s17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xdr:colOff>
          <xdr:row>34</xdr:row>
          <xdr:rowOff>0</xdr:rowOff>
        </xdr:from>
        <xdr:to>
          <xdr:col>7</xdr:col>
          <xdr:colOff>76200</xdr:colOff>
          <xdr:row>35</xdr:row>
          <xdr:rowOff>9525</xdr:rowOff>
        </xdr:to>
        <xdr:sp macro="" textlink="">
          <xdr:nvSpPr>
            <xdr:cNvPr id="1778" name="Check Box 754" hidden="1">
              <a:extLst>
                <a:ext uri="{63B3BB69-23CF-44E3-9099-C40C66FF867C}">
                  <a14:compatExt spid="_x0000_s17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34</xdr:row>
          <xdr:rowOff>0</xdr:rowOff>
        </xdr:from>
        <xdr:to>
          <xdr:col>8</xdr:col>
          <xdr:colOff>76200</xdr:colOff>
          <xdr:row>35</xdr:row>
          <xdr:rowOff>9525</xdr:rowOff>
        </xdr:to>
        <xdr:sp macro="" textlink="">
          <xdr:nvSpPr>
            <xdr:cNvPr id="1779" name="Check Box 755" hidden="1">
              <a:extLst>
                <a:ext uri="{63B3BB69-23CF-44E3-9099-C40C66FF867C}">
                  <a14:compatExt spid="_x0000_s17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38100</xdr:colOff>
          <xdr:row>34</xdr:row>
          <xdr:rowOff>0</xdr:rowOff>
        </xdr:from>
        <xdr:to>
          <xdr:col>9</xdr:col>
          <xdr:colOff>76200</xdr:colOff>
          <xdr:row>35</xdr:row>
          <xdr:rowOff>9525</xdr:rowOff>
        </xdr:to>
        <xdr:sp macro="" textlink="">
          <xdr:nvSpPr>
            <xdr:cNvPr id="1780" name="Check Box 756" hidden="1">
              <a:extLst>
                <a:ext uri="{63B3BB69-23CF-44E3-9099-C40C66FF867C}">
                  <a14:compatExt spid="_x0000_s17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0</xdr:rowOff>
        </xdr:from>
        <xdr:to>
          <xdr:col>10</xdr:col>
          <xdr:colOff>76200</xdr:colOff>
          <xdr:row>35</xdr:row>
          <xdr:rowOff>9525</xdr:rowOff>
        </xdr:to>
        <xdr:sp macro="" textlink="">
          <xdr:nvSpPr>
            <xdr:cNvPr id="1781" name="Check Box 757" hidden="1">
              <a:extLst>
                <a:ext uri="{63B3BB69-23CF-44E3-9099-C40C66FF867C}">
                  <a14:compatExt spid="_x0000_s17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35</xdr:row>
          <xdr:rowOff>0</xdr:rowOff>
        </xdr:from>
        <xdr:to>
          <xdr:col>4</xdr:col>
          <xdr:colOff>76200</xdr:colOff>
          <xdr:row>36</xdr:row>
          <xdr:rowOff>9525</xdr:rowOff>
        </xdr:to>
        <xdr:sp macro="" textlink="">
          <xdr:nvSpPr>
            <xdr:cNvPr id="1815" name="Check Box 791" hidden="1">
              <a:extLst>
                <a:ext uri="{63B3BB69-23CF-44E3-9099-C40C66FF867C}">
                  <a14:compatExt spid="_x0000_s18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35</xdr:row>
          <xdr:rowOff>0</xdr:rowOff>
        </xdr:from>
        <xdr:to>
          <xdr:col>5</xdr:col>
          <xdr:colOff>76200</xdr:colOff>
          <xdr:row>36</xdr:row>
          <xdr:rowOff>9525</xdr:rowOff>
        </xdr:to>
        <xdr:sp macro="" textlink="">
          <xdr:nvSpPr>
            <xdr:cNvPr id="1816" name="Check Box 792" hidden="1">
              <a:extLst>
                <a:ext uri="{63B3BB69-23CF-44E3-9099-C40C66FF867C}">
                  <a14:compatExt spid="_x0000_s18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35</xdr:row>
          <xdr:rowOff>0</xdr:rowOff>
        </xdr:from>
        <xdr:to>
          <xdr:col>6</xdr:col>
          <xdr:colOff>76200</xdr:colOff>
          <xdr:row>36</xdr:row>
          <xdr:rowOff>9525</xdr:rowOff>
        </xdr:to>
        <xdr:sp macro="" textlink="">
          <xdr:nvSpPr>
            <xdr:cNvPr id="1817" name="Check Box 793" hidden="1">
              <a:extLst>
                <a:ext uri="{63B3BB69-23CF-44E3-9099-C40C66FF867C}">
                  <a14:compatExt spid="_x0000_s18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xdr:colOff>
          <xdr:row>35</xdr:row>
          <xdr:rowOff>0</xdr:rowOff>
        </xdr:from>
        <xdr:to>
          <xdr:col>7</xdr:col>
          <xdr:colOff>76200</xdr:colOff>
          <xdr:row>36</xdr:row>
          <xdr:rowOff>9525</xdr:rowOff>
        </xdr:to>
        <xdr:sp macro="" textlink="">
          <xdr:nvSpPr>
            <xdr:cNvPr id="1818" name="Check Box 794" hidden="1">
              <a:extLst>
                <a:ext uri="{63B3BB69-23CF-44E3-9099-C40C66FF867C}">
                  <a14:compatExt spid="_x0000_s18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35</xdr:row>
          <xdr:rowOff>0</xdr:rowOff>
        </xdr:from>
        <xdr:to>
          <xdr:col>8</xdr:col>
          <xdr:colOff>76200</xdr:colOff>
          <xdr:row>36</xdr:row>
          <xdr:rowOff>9525</xdr:rowOff>
        </xdr:to>
        <xdr:sp macro="" textlink="">
          <xdr:nvSpPr>
            <xdr:cNvPr id="1819" name="Check Box 795" hidden="1">
              <a:extLst>
                <a:ext uri="{63B3BB69-23CF-44E3-9099-C40C66FF867C}">
                  <a14:compatExt spid="_x0000_s18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38100</xdr:colOff>
          <xdr:row>35</xdr:row>
          <xdr:rowOff>0</xdr:rowOff>
        </xdr:from>
        <xdr:to>
          <xdr:col>9</xdr:col>
          <xdr:colOff>76200</xdr:colOff>
          <xdr:row>36</xdr:row>
          <xdr:rowOff>9525</xdr:rowOff>
        </xdr:to>
        <xdr:sp macro="" textlink="">
          <xdr:nvSpPr>
            <xdr:cNvPr id="1820" name="Check Box 796" hidden="1">
              <a:extLst>
                <a:ext uri="{63B3BB69-23CF-44E3-9099-C40C66FF867C}">
                  <a14:compatExt spid="_x0000_s18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0</xdr:rowOff>
        </xdr:from>
        <xdr:to>
          <xdr:col>10</xdr:col>
          <xdr:colOff>76200</xdr:colOff>
          <xdr:row>36</xdr:row>
          <xdr:rowOff>9525</xdr:rowOff>
        </xdr:to>
        <xdr:sp macro="" textlink="">
          <xdr:nvSpPr>
            <xdr:cNvPr id="1821" name="Check Box 797" hidden="1">
              <a:extLst>
                <a:ext uri="{63B3BB69-23CF-44E3-9099-C40C66FF867C}">
                  <a14:compatExt spid="_x0000_s18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36</xdr:row>
          <xdr:rowOff>0</xdr:rowOff>
        </xdr:from>
        <xdr:to>
          <xdr:col>4</xdr:col>
          <xdr:colOff>76200</xdr:colOff>
          <xdr:row>37</xdr:row>
          <xdr:rowOff>9525</xdr:rowOff>
        </xdr:to>
        <xdr:sp macro="" textlink="">
          <xdr:nvSpPr>
            <xdr:cNvPr id="1855" name="Check Box 831" hidden="1">
              <a:extLst>
                <a:ext uri="{63B3BB69-23CF-44E3-9099-C40C66FF867C}">
                  <a14:compatExt spid="_x0000_s18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36</xdr:row>
          <xdr:rowOff>0</xdr:rowOff>
        </xdr:from>
        <xdr:to>
          <xdr:col>5</xdr:col>
          <xdr:colOff>76200</xdr:colOff>
          <xdr:row>37</xdr:row>
          <xdr:rowOff>9525</xdr:rowOff>
        </xdr:to>
        <xdr:sp macro="" textlink="">
          <xdr:nvSpPr>
            <xdr:cNvPr id="1856" name="Check Box 832" hidden="1">
              <a:extLst>
                <a:ext uri="{63B3BB69-23CF-44E3-9099-C40C66FF867C}">
                  <a14:compatExt spid="_x0000_s18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36</xdr:row>
          <xdr:rowOff>0</xdr:rowOff>
        </xdr:from>
        <xdr:to>
          <xdr:col>6</xdr:col>
          <xdr:colOff>76200</xdr:colOff>
          <xdr:row>37</xdr:row>
          <xdr:rowOff>9525</xdr:rowOff>
        </xdr:to>
        <xdr:sp macro="" textlink="">
          <xdr:nvSpPr>
            <xdr:cNvPr id="1857" name="Check Box 833" hidden="1">
              <a:extLst>
                <a:ext uri="{63B3BB69-23CF-44E3-9099-C40C66FF867C}">
                  <a14:compatExt spid="_x0000_s18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xdr:colOff>
          <xdr:row>36</xdr:row>
          <xdr:rowOff>0</xdr:rowOff>
        </xdr:from>
        <xdr:to>
          <xdr:col>7</xdr:col>
          <xdr:colOff>76200</xdr:colOff>
          <xdr:row>37</xdr:row>
          <xdr:rowOff>9525</xdr:rowOff>
        </xdr:to>
        <xdr:sp macro="" textlink="">
          <xdr:nvSpPr>
            <xdr:cNvPr id="1858" name="Check Box 834" hidden="1">
              <a:extLst>
                <a:ext uri="{63B3BB69-23CF-44E3-9099-C40C66FF867C}">
                  <a14:compatExt spid="_x0000_s18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36</xdr:row>
          <xdr:rowOff>0</xdr:rowOff>
        </xdr:from>
        <xdr:to>
          <xdr:col>8</xdr:col>
          <xdr:colOff>76200</xdr:colOff>
          <xdr:row>37</xdr:row>
          <xdr:rowOff>9525</xdr:rowOff>
        </xdr:to>
        <xdr:sp macro="" textlink="">
          <xdr:nvSpPr>
            <xdr:cNvPr id="1859" name="Check Box 835" hidden="1">
              <a:extLst>
                <a:ext uri="{63B3BB69-23CF-44E3-9099-C40C66FF867C}">
                  <a14:compatExt spid="_x0000_s18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38100</xdr:colOff>
          <xdr:row>36</xdr:row>
          <xdr:rowOff>0</xdr:rowOff>
        </xdr:from>
        <xdr:to>
          <xdr:col>9</xdr:col>
          <xdr:colOff>76200</xdr:colOff>
          <xdr:row>37</xdr:row>
          <xdr:rowOff>9525</xdr:rowOff>
        </xdr:to>
        <xdr:sp macro="" textlink="">
          <xdr:nvSpPr>
            <xdr:cNvPr id="1860" name="Check Box 836" hidden="1">
              <a:extLst>
                <a:ext uri="{63B3BB69-23CF-44E3-9099-C40C66FF867C}">
                  <a14:compatExt spid="_x0000_s18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0</xdr:rowOff>
        </xdr:from>
        <xdr:to>
          <xdr:col>10</xdr:col>
          <xdr:colOff>76200</xdr:colOff>
          <xdr:row>37</xdr:row>
          <xdr:rowOff>9525</xdr:rowOff>
        </xdr:to>
        <xdr:sp macro="" textlink="">
          <xdr:nvSpPr>
            <xdr:cNvPr id="1861" name="Check Box 837" hidden="1">
              <a:extLst>
                <a:ext uri="{63B3BB69-23CF-44E3-9099-C40C66FF867C}">
                  <a14:compatExt spid="_x0000_s18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37</xdr:row>
          <xdr:rowOff>0</xdr:rowOff>
        </xdr:from>
        <xdr:to>
          <xdr:col>11</xdr:col>
          <xdr:colOff>76200</xdr:colOff>
          <xdr:row>38</xdr:row>
          <xdr:rowOff>9525</xdr:rowOff>
        </xdr:to>
        <xdr:sp macro="" textlink="">
          <xdr:nvSpPr>
            <xdr:cNvPr id="1862" name="Check Box 838" hidden="1">
              <a:extLst>
                <a:ext uri="{63B3BB69-23CF-44E3-9099-C40C66FF867C}">
                  <a14:compatExt spid="_x0000_s18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37</xdr:row>
          <xdr:rowOff>0</xdr:rowOff>
        </xdr:from>
        <xdr:to>
          <xdr:col>4</xdr:col>
          <xdr:colOff>76200</xdr:colOff>
          <xdr:row>38</xdr:row>
          <xdr:rowOff>9525</xdr:rowOff>
        </xdr:to>
        <xdr:sp macro="" textlink="">
          <xdr:nvSpPr>
            <xdr:cNvPr id="1895" name="Check Box 871" hidden="1">
              <a:extLst>
                <a:ext uri="{63B3BB69-23CF-44E3-9099-C40C66FF867C}">
                  <a14:compatExt spid="_x0000_s18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37</xdr:row>
          <xdr:rowOff>0</xdr:rowOff>
        </xdr:from>
        <xdr:to>
          <xdr:col>5</xdr:col>
          <xdr:colOff>76200</xdr:colOff>
          <xdr:row>38</xdr:row>
          <xdr:rowOff>9525</xdr:rowOff>
        </xdr:to>
        <xdr:sp macro="" textlink="">
          <xdr:nvSpPr>
            <xdr:cNvPr id="1896" name="Check Box 872" hidden="1">
              <a:extLst>
                <a:ext uri="{63B3BB69-23CF-44E3-9099-C40C66FF867C}">
                  <a14:compatExt spid="_x0000_s18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37</xdr:row>
          <xdr:rowOff>0</xdr:rowOff>
        </xdr:from>
        <xdr:to>
          <xdr:col>6</xdr:col>
          <xdr:colOff>76200</xdr:colOff>
          <xdr:row>38</xdr:row>
          <xdr:rowOff>9525</xdr:rowOff>
        </xdr:to>
        <xdr:sp macro="" textlink="">
          <xdr:nvSpPr>
            <xdr:cNvPr id="1897" name="Check Box 873" hidden="1">
              <a:extLst>
                <a:ext uri="{63B3BB69-23CF-44E3-9099-C40C66FF867C}">
                  <a14:compatExt spid="_x0000_s18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xdr:colOff>
          <xdr:row>37</xdr:row>
          <xdr:rowOff>0</xdr:rowOff>
        </xdr:from>
        <xdr:to>
          <xdr:col>7</xdr:col>
          <xdr:colOff>76200</xdr:colOff>
          <xdr:row>38</xdr:row>
          <xdr:rowOff>9525</xdr:rowOff>
        </xdr:to>
        <xdr:sp macro="" textlink="">
          <xdr:nvSpPr>
            <xdr:cNvPr id="1898" name="Check Box 874" hidden="1">
              <a:extLst>
                <a:ext uri="{63B3BB69-23CF-44E3-9099-C40C66FF867C}">
                  <a14:compatExt spid="_x0000_s18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37</xdr:row>
          <xdr:rowOff>0</xdr:rowOff>
        </xdr:from>
        <xdr:to>
          <xdr:col>8</xdr:col>
          <xdr:colOff>76200</xdr:colOff>
          <xdr:row>38</xdr:row>
          <xdr:rowOff>9525</xdr:rowOff>
        </xdr:to>
        <xdr:sp macro="" textlink="">
          <xdr:nvSpPr>
            <xdr:cNvPr id="1899" name="Check Box 875" hidden="1">
              <a:extLst>
                <a:ext uri="{63B3BB69-23CF-44E3-9099-C40C66FF867C}">
                  <a14:compatExt spid="_x0000_s18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38100</xdr:colOff>
          <xdr:row>37</xdr:row>
          <xdr:rowOff>0</xdr:rowOff>
        </xdr:from>
        <xdr:to>
          <xdr:col>9</xdr:col>
          <xdr:colOff>76200</xdr:colOff>
          <xdr:row>38</xdr:row>
          <xdr:rowOff>9525</xdr:rowOff>
        </xdr:to>
        <xdr:sp macro="" textlink="">
          <xdr:nvSpPr>
            <xdr:cNvPr id="1900" name="Check Box 876" hidden="1">
              <a:extLst>
                <a:ext uri="{63B3BB69-23CF-44E3-9099-C40C66FF867C}">
                  <a14:compatExt spid="_x0000_s19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0</xdr:rowOff>
        </xdr:from>
        <xdr:to>
          <xdr:col>10</xdr:col>
          <xdr:colOff>76200</xdr:colOff>
          <xdr:row>38</xdr:row>
          <xdr:rowOff>9525</xdr:rowOff>
        </xdr:to>
        <xdr:sp macro="" textlink="">
          <xdr:nvSpPr>
            <xdr:cNvPr id="1901" name="Check Box 877" hidden="1">
              <a:extLst>
                <a:ext uri="{63B3BB69-23CF-44E3-9099-C40C66FF867C}">
                  <a14:compatExt spid="_x0000_s19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38</xdr:row>
          <xdr:rowOff>0</xdr:rowOff>
        </xdr:from>
        <xdr:to>
          <xdr:col>4</xdr:col>
          <xdr:colOff>76200</xdr:colOff>
          <xdr:row>39</xdr:row>
          <xdr:rowOff>9525</xdr:rowOff>
        </xdr:to>
        <xdr:sp macro="" textlink="">
          <xdr:nvSpPr>
            <xdr:cNvPr id="1943" name="Check Box 919" hidden="1">
              <a:extLst>
                <a:ext uri="{63B3BB69-23CF-44E3-9099-C40C66FF867C}">
                  <a14:compatExt spid="_x0000_s19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38</xdr:row>
          <xdr:rowOff>0</xdr:rowOff>
        </xdr:from>
        <xdr:to>
          <xdr:col>5</xdr:col>
          <xdr:colOff>76200</xdr:colOff>
          <xdr:row>39</xdr:row>
          <xdr:rowOff>9525</xdr:rowOff>
        </xdr:to>
        <xdr:sp macro="" textlink="">
          <xdr:nvSpPr>
            <xdr:cNvPr id="1944" name="Check Box 920" hidden="1">
              <a:extLst>
                <a:ext uri="{63B3BB69-23CF-44E3-9099-C40C66FF867C}">
                  <a14:compatExt spid="_x0000_s19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38</xdr:row>
          <xdr:rowOff>0</xdr:rowOff>
        </xdr:from>
        <xdr:to>
          <xdr:col>6</xdr:col>
          <xdr:colOff>76200</xdr:colOff>
          <xdr:row>39</xdr:row>
          <xdr:rowOff>9525</xdr:rowOff>
        </xdr:to>
        <xdr:sp macro="" textlink="">
          <xdr:nvSpPr>
            <xdr:cNvPr id="1945" name="Check Box 921" hidden="1">
              <a:extLst>
                <a:ext uri="{63B3BB69-23CF-44E3-9099-C40C66FF867C}">
                  <a14:compatExt spid="_x0000_s19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xdr:colOff>
          <xdr:row>38</xdr:row>
          <xdr:rowOff>0</xdr:rowOff>
        </xdr:from>
        <xdr:to>
          <xdr:col>7</xdr:col>
          <xdr:colOff>76200</xdr:colOff>
          <xdr:row>39</xdr:row>
          <xdr:rowOff>9525</xdr:rowOff>
        </xdr:to>
        <xdr:sp macro="" textlink="">
          <xdr:nvSpPr>
            <xdr:cNvPr id="1946" name="Check Box 922" hidden="1">
              <a:extLst>
                <a:ext uri="{63B3BB69-23CF-44E3-9099-C40C66FF867C}">
                  <a14:compatExt spid="_x0000_s19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38</xdr:row>
          <xdr:rowOff>0</xdr:rowOff>
        </xdr:from>
        <xdr:to>
          <xdr:col>8</xdr:col>
          <xdr:colOff>76200</xdr:colOff>
          <xdr:row>39</xdr:row>
          <xdr:rowOff>9525</xdr:rowOff>
        </xdr:to>
        <xdr:sp macro="" textlink="">
          <xdr:nvSpPr>
            <xdr:cNvPr id="1947" name="Check Box 923" hidden="1">
              <a:extLst>
                <a:ext uri="{63B3BB69-23CF-44E3-9099-C40C66FF867C}">
                  <a14:compatExt spid="_x0000_s19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38100</xdr:colOff>
          <xdr:row>38</xdr:row>
          <xdr:rowOff>0</xdr:rowOff>
        </xdr:from>
        <xdr:to>
          <xdr:col>9</xdr:col>
          <xdr:colOff>76200</xdr:colOff>
          <xdr:row>39</xdr:row>
          <xdr:rowOff>9525</xdr:rowOff>
        </xdr:to>
        <xdr:sp macro="" textlink="">
          <xdr:nvSpPr>
            <xdr:cNvPr id="1948" name="Check Box 924" hidden="1">
              <a:extLst>
                <a:ext uri="{63B3BB69-23CF-44E3-9099-C40C66FF867C}">
                  <a14:compatExt spid="_x0000_s19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0</xdr:rowOff>
        </xdr:from>
        <xdr:to>
          <xdr:col>10</xdr:col>
          <xdr:colOff>76200</xdr:colOff>
          <xdr:row>39</xdr:row>
          <xdr:rowOff>9525</xdr:rowOff>
        </xdr:to>
        <xdr:sp macro="" textlink="">
          <xdr:nvSpPr>
            <xdr:cNvPr id="1949" name="Check Box 925" hidden="1">
              <a:extLst>
                <a:ext uri="{63B3BB69-23CF-44E3-9099-C40C66FF867C}">
                  <a14:compatExt spid="_x0000_s19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38</xdr:row>
          <xdr:rowOff>0</xdr:rowOff>
        </xdr:from>
        <xdr:to>
          <xdr:col>11</xdr:col>
          <xdr:colOff>76200</xdr:colOff>
          <xdr:row>39</xdr:row>
          <xdr:rowOff>9525</xdr:rowOff>
        </xdr:to>
        <xdr:sp macro="" textlink="">
          <xdr:nvSpPr>
            <xdr:cNvPr id="1950" name="Check Box 926" hidden="1">
              <a:extLst>
                <a:ext uri="{63B3BB69-23CF-44E3-9099-C40C66FF867C}">
                  <a14:compatExt spid="_x0000_s19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39</xdr:row>
          <xdr:rowOff>0</xdr:rowOff>
        </xdr:from>
        <xdr:to>
          <xdr:col>4</xdr:col>
          <xdr:colOff>76200</xdr:colOff>
          <xdr:row>40</xdr:row>
          <xdr:rowOff>9525</xdr:rowOff>
        </xdr:to>
        <xdr:sp macro="" textlink="">
          <xdr:nvSpPr>
            <xdr:cNvPr id="1999" name="Check Box 975" hidden="1">
              <a:extLst>
                <a:ext uri="{63B3BB69-23CF-44E3-9099-C40C66FF867C}">
                  <a14:compatExt spid="_x0000_s19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39</xdr:row>
          <xdr:rowOff>0</xdr:rowOff>
        </xdr:from>
        <xdr:to>
          <xdr:col>5</xdr:col>
          <xdr:colOff>76200</xdr:colOff>
          <xdr:row>40</xdr:row>
          <xdr:rowOff>9525</xdr:rowOff>
        </xdr:to>
        <xdr:sp macro="" textlink="">
          <xdr:nvSpPr>
            <xdr:cNvPr id="2000" name="Check Box 976" hidden="1">
              <a:extLst>
                <a:ext uri="{63B3BB69-23CF-44E3-9099-C40C66FF867C}">
                  <a14:compatExt spid="_x0000_s20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39</xdr:row>
          <xdr:rowOff>0</xdr:rowOff>
        </xdr:from>
        <xdr:to>
          <xdr:col>6</xdr:col>
          <xdr:colOff>76200</xdr:colOff>
          <xdr:row>40</xdr:row>
          <xdr:rowOff>9525</xdr:rowOff>
        </xdr:to>
        <xdr:sp macro="" textlink="">
          <xdr:nvSpPr>
            <xdr:cNvPr id="2001" name="Check Box 977" hidden="1">
              <a:extLst>
                <a:ext uri="{63B3BB69-23CF-44E3-9099-C40C66FF867C}">
                  <a14:compatExt spid="_x0000_s20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xdr:colOff>
          <xdr:row>39</xdr:row>
          <xdr:rowOff>0</xdr:rowOff>
        </xdr:from>
        <xdr:to>
          <xdr:col>7</xdr:col>
          <xdr:colOff>76200</xdr:colOff>
          <xdr:row>40</xdr:row>
          <xdr:rowOff>9525</xdr:rowOff>
        </xdr:to>
        <xdr:sp macro="" textlink="">
          <xdr:nvSpPr>
            <xdr:cNvPr id="2002" name="Check Box 978" hidden="1">
              <a:extLst>
                <a:ext uri="{63B3BB69-23CF-44E3-9099-C40C66FF867C}">
                  <a14:compatExt spid="_x0000_s20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39</xdr:row>
          <xdr:rowOff>0</xdr:rowOff>
        </xdr:from>
        <xdr:to>
          <xdr:col>8</xdr:col>
          <xdr:colOff>76200</xdr:colOff>
          <xdr:row>40</xdr:row>
          <xdr:rowOff>9525</xdr:rowOff>
        </xdr:to>
        <xdr:sp macro="" textlink="">
          <xdr:nvSpPr>
            <xdr:cNvPr id="2003" name="Check Box 979" hidden="1">
              <a:extLst>
                <a:ext uri="{63B3BB69-23CF-44E3-9099-C40C66FF867C}">
                  <a14:compatExt spid="_x0000_s20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38100</xdr:colOff>
          <xdr:row>39</xdr:row>
          <xdr:rowOff>0</xdr:rowOff>
        </xdr:from>
        <xdr:to>
          <xdr:col>9</xdr:col>
          <xdr:colOff>76200</xdr:colOff>
          <xdr:row>40</xdr:row>
          <xdr:rowOff>9525</xdr:rowOff>
        </xdr:to>
        <xdr:sp macro="" textlink="">
          <xdr:nvSpPr>
            <xdr:cNvPr id="2004" name="Check Box 980" hidden="1">
              <a:extLst>
                <a:ext uri="{63B3BB69-23CF-44E3-9099-C40C66FF867C}">
                  <a14:compatExt spid="_x0000_s20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0</xdr:rowOff>
        </xdr:from>
        <xdr:to>
          <xdr:col>10</xdr:col>
          <xdr:colOff>76200</xdr:colOff>
          <xdr:row>40</xdr:row>
          <xdr:rowOff>9525</xdr:rowOff>
        </xdr:to>
        <xdr:sp macro="" textlink="">
          <xdr:nvSpPr>
            <xdr:cNvPr id="2005" name="Check Box 981" hidden="1">
              <a:extLst>
                <a:ext uri="{63B3BB69-23CF-44E3-9099-C40C66FF867C}">
                  <a14:compatExt spid="_x0000_s200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39</xdr:row>
          <xdr:rowOff>0</xdr:rowOff>
        </xdr:from>
        <xdr:to>
          <xdr:col>11</xdr:col>
          <xdr:colOff>76200</xdr:colOff>
          <xdr:row>40</xdr:row>
          <xdr:rowOff>9525</xdr:rowOff>
        </xdr:to>
        <xdr:sp macro="" textlink="">
          <xdr:nvSpPr>
            <xdr:cNvPr id="2006" name="Check Box 982" hidden="1">
              <a:extLst>
                <a:ext uri="{63B3BB69-23CF-44E3-9099-C40C66FF867C}">
                  <a14:compatExt spid="_x0000_s20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40</xdr:row>
          <xdr:rowOff>0</xdr:rowOff>
        </xdr:from>
        <xdr:to>
          <xdr:col>4</xdr:col>
          <xdr:colOff>76200</xdr:colOff>
          <xdr:row>41</xdr:row>
          <xdr:rowOff>9525</xdr:rowOff>
        </xdr:to>
        <xdr:sp macro="" textlink="">
          <xdr:nvSpPr>
            <xdr:cNvPr id="4103" name="Check Box 1031" hidden="1">
              <a:extLst>
                <a:ext uri="{63B3BB69-23CF-44E3-9099-C40C66FF867C}">
                  <a14:compatExt spid="_x0000_s41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40</xdr:row>
          <xdr:rowOff>0</xdr:rowOff>
        </xdr:from>
        <xdr:to>
          <xdr:col>5</xdr:col>
          <xdr:colOff>76200</xdr:colOff>
          <xdr:row>41</xdr:row>
          <xdr:rowOff>9525</xdr:rowOff>
        </xdr:to>
        <xdr:sp macro="" textlink="">
          <xdr:nvSpPr>
            <xdr:cNvPr id="4104" name="Check Box 1032" hidden="1">
              <a:extLst>
                <a:ext uri="{63B3BB69-23CF-44E3-9099-C40C66FF867C}">
                  <a14:compatExt spid="_x0000_s41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40</xdr:row>
          <xdr:rowOff>0</xdr:rowOff>
        </xdr:from>
        <xdr:to>
          <xdr:col>6</xdr:col>
          <xdr:colOff>76200</xdr:colOff>
          <xdr:row>41</xdr:row>
          <xdr:rowOff>9525</xdr:rowOff>
        </xdr:to>
        <xdr:sp macro="" textlink="">
          <xdr:nvSpPr>
            <xdr:cNvPr id="4105" name="Check Box 1033" hidden="1">
              <a:extLst>
                <a:ext uri="{63B3BB69-23CF-44E3-9099-C40C66FF867C}">
                  <a14:compatExt spid="_x0000_s410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xdr:colOff>
          <xdr:row>40</xdr:row>
          <xdr:rowOff>0</xdr:rowOff>
        </xdr:from>
        <xdr:to>
          <xdr:col>7</xdr:col>
          <xdr:colOff>76200</xdr:colOff>
          <xdr:row>41</xdr:row>
          <xdr:rowOff>9525</xdr:rowOff>
        </xdr:to>
        <xdr:sp macro="" textlink="">
          <xdr:nvSpPr>
            <xdr:cNvPr id="4106" name="Check Box 1034" hidden="1">
              <a:extLst>
                <a:ext uri="{63B3BB69-23CF-44E3-9099-C40C66FF867C}">
                  <a14:compatExt spid="_x0000_s41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40</xdr:row>
          <xdr:rowOff>0</xdr:rowOff>
        </xdr:from>
        <xdr:to>
          <xdr:col>8</xdr:col>
          <xdr:colOff>76200</xdr:colOff>
          <xdr:row>41</xdr:row>
          <xdr:rowOff>9525</xdr:rowOff>
        </xdr:to>
        <xdr:sp macro="" textlink="">
          <xdr:nvSpPr>
            <xdr:cNvPr id="4107" name="Check Box 1035" hidden="1">
              <a:extLst>
                <a:ext uri="{63B3BB69-23CF-44E3-9099-C40C66FF867C}">
                  <a14:compatExt spid="_x0000_s41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38100</xdr:colOff>
          <xdr:row>40</xdr:row>
          <xdr:rowOff>0</xdr:rowOff>
        </xdr:from>
        <xdr:to>
          <xdr:col>9</xdr:col>
          <xdr:colOff>76200</xdr:colOff>
          <xdr:row>41</xdr:row>
          <xdr:rowOff>9525</xdr:rowOff>
        </xdr:to>
        <xdr:sp macro="" textlink="">
          <xdr:nvSpPr>
            <xdr:cNvPr id="4108" name="Check Box 1036" hidden="1">
              <a:extLst>
                <a:ext uri="{63B3BB69-23CF-44E3-9099-C40C66FF867C}">
                  <a14:compatExt spid="_x0000_s41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40</xdr:row>
          <xdr:rowOff>0</xdr:rowOff>
        </xdr:from>
        <xdr:to>
          <xdr:col>10</xdr:col>
          <xdr:colOff>76200</xdr:colOff>
          <xdr:row>41</xdr:row>
          <xdr:rowOff>9525</xdr:rowOff>
        </xdr:to>
        <xdr:sp macro="" textlink="">
          <xdr:nvSpPr>
            <xdr:cNvPr id="4109" name="Check Box 1037" hidden="1">
              <a:extLst>
                <a:ext uri="{63B3BB69-23CF-44E3-9099-C40C66FF867C}">
                  <a14:compatExt spid="_x0000_s41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40</xdr:row>
          <xdr:rowOff>0</xdr:rowOff>
        </xdr:from>
        <xdr:to>
          <xdr:col>11</xdr:col>
          <xdr:colOff>76200</xdr:colOff>
          <xdr:row>41</xdr:row>
          <xdr:rowOff>9525</xdr:rowOff>
        </xdr:to>
        <xdr:sp macro="" textlink="">
          <xdr:nvSpPr>
            <xdr:cNvPr id="4110" name="Check Box 1038" hidden="1">
              <a:extLst>
                <a:ext uri="{63B3BB69-23CF-44E3-9099-C40C66FF867C}">
                  <a14:compatExt spid="_x0000_s41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41</xdr:row>
          <xdr:rowOff>0</xdr:rowOff>
        </xdr:from>
        <xdr:to>
          <xdr:col>4</xdr:col>
          <xdr:colOff>76200</xdr:colOff>
          <xdr:row>42</xdr:row>
          <xdr:rowOff>9525</xdr:rowOff>
        </xdr:to>
        <xdr:sp macro="" textlink="">
          <xdr:nvSpPr>
            <xdr:cNvPr id="4159" name="Check Box 1087" hidden="1">
              <a:extLst>
                <a:ext uri="{63B3BB69-23CF-44E3-9099-C40C66FF867C}">
                  <a14:compatExt spid="_x0000_s41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41</xdr:row>
          <xdr:rowOff>0</xdr:rowOff>
        </xdr:from>
        <xdr:to>
          <xdr:col>5</xdr:col>
          <xdr:colOff>76200</xdr:colOff>
          <xdr:row>42</xdr:row>
          <xdr:rowOff>9525</xdr:rowOff>
        </xdr:to>
        <xdr:sp macro="" textlink="">
          <xdr:nvSpPr>
            <xdr:cNvPr id="4160" name="Check Box 1088" hidden="1">
              <a:extLst>
                <a:ext uri="{63B3BB69-23CF-44E3-9099-C40C66FF867C}">
                  <a14:compatExt spid="_x0000_s41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41</xdr:row>
          <xdr:rowOff>0</xdr:rowOff>
        </xdr:from>
        <xdr:to>
          <xdr:col>6</xdr:col>
          <xdr:colOff>76200</xdr:colOff>
          <xdr:row>42</xdr:row>
          <xdr:rowOff>9525</xdr:rowOff>
        </xdr:to>
        <xdr:sp macro="" textlink="">
          <xdr:nvSpPr>
            <xdr:cNvPr id="4161" name="Check Box 1089" hidden="1">
              <a:extLst>
                <a:ext uri="{63B3BB69-23CF-44E3-9099-C40C66FF867C}">
                  <a14:compatExt spid="_x0000_s41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xdr:colOff>
          <xdr:row>41</xdr:row>
          <xdr:rowOff>0</xdr:rowOff>
        </xdr:from>
        <xdr:to>
          <xdr:col>7</xdr:col>
          <xdr:colOff>76200</xdr:colOff>
          <xdr:row>42</xdr:row>
          <xdr:rowOff>9525</xdr:rowOff>
        </xdr:to>
        <xdr:sp macro="" textlink="">
          <xdr:nvSpPr>
            <xdr:cNvPr id="4162" name="Check Box 1090" hidden="1">
              <a:extLst>
                <a:ext uri="{63B3BB69-23CF-44E3-9099-C40C66FF867C}">
                  <a14:compatExt spid="_x0000_s41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41</xdr:row>
          <xdr:rowOff>0</xdr:rowOff>
        </xdr:from>
        <xdr:to>
          <xdr:col>8</xdr:col>
          <xdr:colOff>76200</xdr:colOff>
          <xdr:row>42</xdr:row>
          <xdr:rowOff>9525</xdr:rowOff>
        </xdr:to>
        <xdr:sp macro="" textlink="">
          <xdr:nvSpPr>
            <xdr:cNvPr id="4163" name="Check Box 1091" hidden="1">
              <a:extLst>
                <a:ext uri="{63B3BB69-23CF-44E3-9099-C40C66FF867C}">
                  <a14:compatExt spid="_x0000_s41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38100</xdr:colOff>
          <xdr:row>41</xdr:row>
          <xdr:rowOff>0</xdr:rowOff>
        </xdr:from>
        <xdr:to>
          <xdr:col>9</xdr:col>
          <xdr:colOff>76200</xdr:colOff>
          <xdr:row>42</xdr:row>
          <xdr:rowOff>9525</xdr:rowOff>
        </xdr:to>
        <xdr:sp macro="" textlink="">
          <xdr:nvSpPr>
            <xdr:cNvPr id="4164" name="Check Box 1092" hidden="1">
              <a:extLst>
                <a:ext uri="{63B3BB69-23CF-44E3-9099-C40C66FF867C}">
                  <a14:compatExt spid="_x0000_s41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41</xdr:row>
          <xdr:rowOff>0</xdr:rowOff>
        </xdr:from>
        <xdr:to>
          <xdr:col>10</xdr:col>
          <xdr:colOff>76200</xdr:colOff>
          <xdr:row>42</xdr:row>
          <xdr:rowOff>9525</xdr:rowOff>
        </xdr:to>
        <xdr:sp macro="" textlink="">
          <xdr:nvSpPr>
            <xdr:cNvPr id="4165" name="Check Box 1093" hidden="1">
              <a:extLst>
                <a:ext uri="{63B3BB69-23CF-44E3-9099-C40C66FF867C}">
                  <a14:compatExt spid="_x0000_s41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41</xdr:row>
          <xdr:rowOff>0</xdr:rowOff>
        </xdr:from>
        <xdr:to>
          <xdr:col>11</xdr:col>
          <xdr:colOff>76200</xdr:colOff>
          <xdr:row>42</xdr:row>
          <xdr:rowOff>9525</xdr:rowOff>
        </xdr:to>
        <xdr:sp macro="" textlink="">
          <xdr:nvSpPr>
            <xdr:cNvPr id="4166" name="Check Box 1094" hidden="1">
              <a:extLst>
                <a:ext uri="{63B3BB69-23CF-44E3-9099-C40C66FF867C}">
                  <a14:compatExt spid="_x0000_s41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42</xdr:row>
          <xdr:rowOff>0</xdr:rowOff>
        </xdr:from>
        <xdr:to>
          <xdr:col>4</xdr:col>
          <xdr:colOff>76200</xdr:colOff>
          <xdr:row>43</xdr:row>
          <xdr:rowOff>9525</xdr:rowOff>
        </xdr:to>
        <xdr:sp macro="" textlink="">
          <xdr:nvSpPr>
            <xdr:cNvPr id="4215" name="Check Box 1143" hidden="1">
              <a:extLst>
                <a:ext uri="{63B3BB69-23CF-44E3-9099-C40C66FF867C}">
                  <a14:compatExt spid="_x0000_s42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42</xdr:row>
          <xdr:rowOff>0</xdr:rowOff>
        </xdr:from>
        <xdr:to>
          <xdr:col>5</xdr:col>
          <xdr:colOff>76200</xdr:colOff>
          <xdr:row>43</xdr:row>
          <xdr:rowOff>9525</xdr:rowOff>
        </xdr:to>
        <xdr:sp macro="" textlink="">
          <xdr:nvSpPr>
            <xdr:cNvPr id="4216" name="Check Box 1144" hidden="1">
              <a:extLst>
                <a:ext uri="{63B3BB69-23CF-44E3-9099-C40C66FF867C}">
                  <a14:compatExt spid="_x0000_s42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42</xdr:row>
          <xdr:rowOff>0</xdr:rowOff>
        </xdr:from>
        <xdr:to>
          <xdr:col>6</xdr:col>
          <xdr:colOff>76200</xdr:colOff>
          <xdr:row>43</xdr:row>
          <xdr:rowOff>9525</xdr:rowOff>
        </xdr:to>
        <xdr:sp macro="" textlink="">
          <xdr:nvSpPr>
            <xdr:cNvPr id="4217" name="Check Box 1145" hidden="1">
              <a:extLst>
                <a:ext uri="{63B3BB69-23CF-44E3-9099-C40C66FF867C}">
                  <a14:compatExt spid="_x0000_s42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xdr:colOff>
          <xdr:row>42</xdr:row>
          <xdr:rowOff>0</xdr:rowOff>
        </xdr:from>
        <xdr:to>
          <xdr:col>7</xdr:col>
          <xdr:colOff>76200</xdr:colOff>
          <xdr:row>43</xdr:row>
          <xdr:rowOff>9525</xdr:rowOff>
        </xdr:to>
        <xdr:sp macro="" textlink="">
          <xdr:nvSpPr>
            <xdr:cNvPr id="4218" name="Check Box 1146" hidden="1">
              <a:extLst>
                <a:ext uri="{63B3BB69-23CF-44E3-9099-C40C66FF867C}">
                  <a14:compatExt spid="_x0000_s42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42</xdr:row>
          <xdr:rowOff>0</xdr:rowOff>
        </xdr:from>
        <xdr:to>
          <xdr:col>8</xdr:col>
          <xdr:colOff>76200</xdr:colOff>
          <xdr:row>43</xdr:row>
          <xdr:rowOff>9525</xdr:rowOff>
        </xdr:to>
        <xdr:sp macro="" textlink="">
          <xdr:nvSpPr>
            <xdr:cNvPr id="4219" name="Check Box 1147" hidden="1">
              <a:extLst>
                <a:ext uri="{63B3BB69-23CF-44E3-9099-C40C66FF867C}">
                  <a14:compatExt spid="_x0000_s42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38100</xdr:colOff>
          <xdr:row>42</xdr:row>
          <xdr:rowOff>0</xdr:rowOff>
        </xdr:from>
        <xdr:to>
          <xdr:col>9</xdr:col>
          <xdr:colOff>76200</xdr:colOff>
          <xdr:row>43</xdr:row>
          <xdr:rowOff>9525</xdr:rowOff>
        </xdr:to>
        <xdr:sp macro="" textlink="">
          <xdr:nvSpPr>
            <xdr:cNvPr id="4220" name="Check Box 1148" hidden="1">
              <a:extLst>
                <a:ext uri="{63B3BB69-23CF-44E3-9099-C40C66FF867C}">
                  <a14:compatExt spid="_x0000_s42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42</xdr:row>
          <xdr:rowOff>0</xdr:rowOff>
        </xdr:from>
        <xdr:to>
          <xdr:col>10</xdr:col>
          <xdr:colOff>76200</xdr:colOff>
          <xdr:row>43</xdr:row>
          <xdr:rowOff>9525</xdr:rowOff>
        </xdr:to>
        <xdr:sp macro="" textlink="">
          <xdr:nvSpPr>
            <xdr:cNvPr id="4221" name="Check Box 1149" hidden="1">
              <a:extLst>
                <a:ext uri="{63B3BB69-23CF-44E3-9099-C40C66FF867C}">
                  <a14:compatExt spid="_x0000_s42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42</xdr:row>
          <xdr:rowOff>0</xdr:rowOff>
        </xdr:from>
        <xdr:to>
          <xdr:col>11</xdr:col>
          <xdr:colOff>76200</xdr:colOff>
          <xdr:row>43</xdr:row>
          <xdr:rowOff>9525</xdr:rowOff>
        </xdr:to>
        <xdr:sp macro="" textlink="">
          <xdr:nvSpPr>
            <xdr:cNvPr id="4222" name="Check Box 1150" hidden="1">
              <a:extLst>
                <a:ext uri="{63B3BB69-23CF-44E3-9099-C40C66FF867C}">
                  <a14:compatExt spid="_x0000_s42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43</xdr:row>
          <xdr:rowOff>0</xdr:rowOff>
        </xdr:from>
        <xdr:to>
          <xdr:col>4</xdr:col>
          <xdr:colOff>76200</xdr:colOff>
          <xdr:row>44</xdr:row>
          <xdr:rowOff>9525</xdr:rowOff>
        </xdr:to>
        <xdr:sp macro="" textlink="">
          <xdr:nvSpPr>
            <xdr:cNvPr id="4271" name="Check Box 1199" hidden="1">
              <a:extLst>
                <a:ext uri="{63B3BB69-23CF-44E3-9099-C40C66FF867C}">
                  <a14:compatExt spid="_x0000_s42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43</xdr:row>
          <xdr:rowOff>0</xdr:rowOff>
        </xdr:from>
        <xdr:to>
          <xdr:col>5</xdr:col>
          <xdr:colOff>76200</xdr:colOff>
          <xdr:row>44</xdr:row>
          <xdr:rowOff>9525</xdr:rowOff>
        </xdr:to>
        <xdr:sp macro="" textlink="">
          <xdr:nvSpPr>
            <xdr:cNvPr id="4272" name="Check Box 1200" hidden="1">
              <a:extLst>
                <a:ext uri="{63B3BB69-23CF-44E3-9099-C40C66FF867C}">
                  <a14:compatExt spid="_x0000_s42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43</xdr:row>
          <xdr:rowOff>0</xdr:rowOff>
        </xdr:from>
        <xdr:to>
          <xdr:col>6</xdr:col>
          <xdr:colOff>76200</xdr:colOff>
          <xdr:row>44</xdr:row>
          <xdr:rowOff>9525</xdr:rowOff>
        </xdr:to>
        <xdr:sp macro="" textlink="">
          <xdr:nvSpPr>
            <xdr:cNvPr id="4273" name="Check Box 1201" hidden="1">
              <a:extLst>
                <a:ext uri="{63B3BB69-23CF-44E3-9099-C40C66FF867C}">
                  <a14:compatExt spid="_x0000_s42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xdr:colOff>
          <xdr:row>43</xdr:row>
          <xdr:rowOff>0</xdr:rowOff>
        </xdr:from>
        <xdr:to>
          <xdr:col>7</xdr:col>
          <xdr:colOff>76200</xdr:colOff>
          <xdr:row>44</xdr:row>
          <xdr:rowOff>9525</xdr:rowOff>
        </xdr:to>
        <xdr:sp macro="" textlink="">
          <xdr:nvSpPr>
            <xdr:cNvPr id="4274" name="Check Box 1202" hidden="1">
              <a:extLst>
                <a:ext uri="{63B3BB69-23CF-44E3-9099-C40C66FF867C}">
                  <a14:compatExt spid="_x0000_s42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43</xdr:row>
          <xdr:rowOff>0</xdr:rowOff>
        </xdr:from>
        <xdr:to>
          <xdr:col>8</xdr:col>
          <xdr:colOff>76200</xdr:colOff>
          <xdr:row>44</xdr:row>
          <xdr:rowOff>9525</xdr:rowOff>
        </xdr:to>
        <xdr:sp macro="" textlink="">
          <xdr:nvSpPr>
            <xdr:cNvPr id="4275" name="Check Box 1203" hidden="1">
              <a:extLst>
                <a:ext uri="{63B3BB69-23CF-44E3-9099-C40C66FF867C}">
                  <a14:compatExt spid="_x0000_s42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38100</xdr:colOff>
          <xdr:row>43</xdr:row>
          <xdr:rowOff>0</xdr:rowOff>
        </xdr:from>
        <xdr:to>
          <xdr:col>9</xdr:col>
          <xdr:colOff>76200</xdr:colOff>
          <xdr:row>44</xdr:row>
          <xdr:rowOff>9525</xdr:rowOff>
        </xdr:to>
        <xdr:sp macro="" textlink="">
          <xdr:nvSpPr>
            <xdr:cNvPr id="4276" name="Check Box 1204" hidden="1">
              <a:extLst>
                <a:ext uri="{63B3BB69-23CF-44E3-9099-C40C66FF867C}">
                  <a14:compatExt spid="_x0000_s42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43</xdr:row>
          <xdr:rowOff>0</xdr:rowOff>
        </xdr:from>
        <xdr:to>
          <xdr:col>10</xdr:col>
          <xdr:colOff>76200</xdr:colOff>
          <xdr:row>44</xdr:row>
          <xdr:rowOff>9525</xdr:rowOff>
        </xdr:to>
        <xdr:sp macro="" textlink="">
          <xdr:nvSpPr>
            <xdr:cNvPr id="4277" name="Check Box 1205" hidden="1">
              <a:extLst>
                <a:ext uri="{63B3BB69-23CF-44E3-9099-C40C66FF867C}">
                  <a14:compatExt spid="_x0000_s42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43</xdr:row>
          <xdr:rowOff>0</xdr:rowOff>
        </xdr:from>
        <xdr:to>
          <xdr:col>11</xdr:col>
          <xdr:colOff>76200</xdr:colOff>
          <xdr:row>44</xdr:row>
          <xdr:rowOff>9525</xdr:rowOff>
        </xdr:to>
        <xdr:sp macro="" textlink="">
          <xdr:nvSpPr>
            <xdr:cNvPr id="4278" name="Check Box 1206" hidden="1">
              <a:extLst>
                <a:ext uri="{63B3BB69-23CF-44E3-9099-C40C66FF867C}">
                  <a14:compatExt spid="_x0000_s42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44</xdr:row>
          <xdr:rowOff>0</xdr:rowOff>
        </xdr:from>
        <xdr:to>
          <xdr:col>4</xdr:col>
          <xdr:colOff>76200</xdr:colOff>
          <xdr:row>45</xdr:row>
          <xdr:rowOff>9525</xdr:rowOff>
        </xdr:to>
        <xdr:sp macro="" textlink="">
          <xdr:nvSpPr>
            <xdr:cNvPr id="4327" name="Check Box 1255" hidden="1">
              <a:extLst>
                <a:ext uri="{63B3BB69-23CF-44E3-9099-C40C66FF867C}">
                  <a14:compatExt spid="_x0000_s43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44</xdr:row>
          <xdr:rowOff>0</xdr:rowOff>
        </xdr:from>
        <xdr:to>
          <xdr:col>5</xdr:col>
          <xdr:colOff>76200</xdr:colOff>
          <xdr:row>45</xdr:row>
          <xdr:rowOff>9525</xdr:rowOff>
        </xdr:to>
        <xdr:sp macro="" textlink="">
          <xdr:nvSpPr>
            <xdr:cNvPr id="4328" name="Check Box 1256" hidden="1">
              <a:extLst>
                <a:ext uri="{63B3BB69-23CF-44E3-9099-C40C66FF867C}">
                  <a14:compatExt spid="_x0000_s43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44</xdr:row>
          <xdr:rowOff>0</xdr:rowOff>
        </xdr:from>
        <xdr:to>
          <xdr:col>6</xdr:col>
          <xdr:colOff>76200</xdr:colOff>
          <xdr:row>45</xdr:row>
          <xdr:rowOff>9525</xdr:rowOff>
        </xdr:to>
        <xdr:sp macro="" textlink="">
          <xdr:nvSpPr>
            <xdr:cNvPr id="4329" name="Check Box 1257" hidden="1">
              <a:extLst>
                <a:ext uri="{63B3BB69-23CF-44E3-9099-C40C66FF867C}">
                  <a14:compatExt spid="_x0000_s43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xdr:colOff>
          <xdr:row>44</xdr:row>
          <xdr:rowOff>0</xdr:rowOff>
        </xdr:from>
        <xdr:to>
          <xdr:col>7</xdr:col>
          <xdr:colOff>76200</xdr:colOff>
          <xdr:row>45</xdr:row>
          <xdr:rowOff>9525</xdr:rowOff>
        </xdr:to>
        <xdr:sp macro="" textlink="">
          <xdr:nvSpPr>
            <xdr:cNvPr id="4330" name="Check Box 1258" hidden="1">
              <a:extLst>
                <a:ext uri="{63B3BB69-23CF-44E3-9099-C40C66FF867C}">
                  <a14:compatExt spid="_x0000_s43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44</xdr:row>
          <xdr:rowOff>0</xdr:rowOff>
        </xdr:from>
        <xdr:to>
          <xdr:col>8</xdr:col>
          <xdr:colOff>76200</xdr:colOff>
          <xdr:row>45</xdr:row>
          <xdr:rowOff>9525</xdr:rowOff>
        </xdr:to>
        <xdr:sp macro="" textlink="">
          <xdr:nvSpPr>
            <xdr:cNvPr id="4331" name="Check Box 1259" hidden="1">
              <a:extLst>
                <a:ext uri="{63B3BB69-23CF-44E3-9099-C40C66FF867C}">
                  <a14:compatExt spid="_x0000_s43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38100</xdr:colOff>
          <xdr:row>44</xdr:row>
          <xdr:rowOff>0</xdr:rowOff>
        </xdr:from>
        <xdr:to>
          <xdr:col>9</xdr:col>
          <xdr:colOff>76200</xdr:colOff>
          <xdr:row>45</xdr:row>
          <xdr:rowOff>9525</xdr:rowOff>
        </xdr:to>
        <xdr:sp macro="" textlink="">
          <xdr:nvSpPr>
            <xdr:cNvPr id="4332" name="Check Box 1260" hidden="1">
              <a:extLst>
                <a:ext uri="{63B3BB69-23CF-44E3-9099-C40C66FF867C}">
                  <a14:compatExt spid="_x0000_s43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44</xdr:row>
          <xdr:rowOff>0</xdr:rowOff>
        </xdr:from>
        <xdr:to>
          <xdr:col>10</xdr:col>
          <xdr:colOff>76200</xdr:colOff>
          <xdr:row>45</xdr:row>
          <xdr:rowOff>9525</xdr:rowOff>
        </xdr:to>
        <xdr:sp macro="" textlink="">
          <xdr:nvSpPr>
            <xdr:cNvPr id="4333" name="Check Box 1261" hidden="1">
              <a:extLst>
                <a:ext uri="{63B3BB69-23CF-44E3-9099-C40C66FF867C}">
                  <a14:compatExt spid="_x0000_s43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44</xdr:row>
          <xdr:rowOff>0</xdr:rowOff>
        </xdr:from>
        <xdr:to>
          <xdr:col>11</xdr:col>
          <xdr:colOff>76200</xdr:colOff>
          <xdr:row>45</xdr:row>
          <xdr:rowOff>9525</xdr:rowOff>
        </xdr:to>
        <xdr:sp macro="" textlink="">
          <xdr:nvSpPr>
            <xdr:cNvPr id="4334" name="Check Box 1262" hidden="1">
              <a:extLst>
                <a:ext uri="{63B3BB69-23CF-44E3-9099-C40C66FF867C}">
                  <a14:compatExt spid="_x0000_s43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45</xdr:row>
          <xdr:rowOff>0</xdr:rowOff>
        </xdr:from>
        <xdr:to>
          <xdr:col>4</xdr:col>
          <xdr:colOff>76200</xdr:colOff>
          <xdr:row>46</xdr:row>
          <xdr:rowOff>9525</xdr:rowOff>
        </xdr:to>
        <xdr:sp macro="" textlink="">
          <xdr:nvSpPr>
            <xdr:cNvPr id="4383" name="Check Box 1311" hidden="1">
              <a:extLst>
                <a:ext uri="{63B3BB69-23CF-44E3-9099-C40C66FF867C}">
                  <a14:compatExt spid="_x0000_s43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45</xdr:row>
          <xdr:rowOff>0</xdr:rowOff>
        </xdr:from>
        <xdr:to>
          <xdr:col>5</xdr:col>
          <xdr:colOff>76200</xdr:colOff>
          <xdr:row>46</xdr:row>
          <xdr:rowOff>9525</xdr:rowOff>
        </xdr:to>
        <xdr:sp macro="" textlink="">
          <xdr:nvSpPr>
            <xdr:cNvPr id="4384" name="Check Box 1312" hidden="1">
              <a:extLst>
                <a:ext uri="{63B3BB69-23CF-44E3-9099-C40C66FF867C}">
                  <a14:compatExt spid="_x0000_s43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45</xdr:row>
          <xdr:rowOff>0</xdr:rowOff>
        </xdr:from>
        <xdr:to>
          <xdr:col>6</xdr:col>
          <xdr:colOff>76200</xdr:colOff>
          <xdr:row>46</xdr:row>
          <xdr:rowOff>9525</xdr:rowOff>
        </xdr:to>
        <xdr:sp macro="" textlink="">
          <xdr:nvSpPr>
            <xdr:cNvPr id="4385" name="Check Box 1313" hidden="1">
              <a:extLst>
                <a:ext uri="{63B3BB69-23CF-44E3-9099-C40C66FF867C}">
                  <a14:compatExt spid="_x0000_s43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xdr:colOff>
          <xdr:row>45</xdr:row>
          <xdr:rowOff>0</xdr:rowOff>
        </xdr:from>
        <xdr:to>
          <xdr:col>7</xdr:col>
          <xdr:colOff>76200</xdr:colOff>
          <xdr:row>46</xdr:row>
          <xdr:rowOff>9525</xdr:rowOff>
        </xdr:to>
        <xdr:sp macro="" textlink="">
          <xdr:nvSpPr>
            <xdr:cNvPr id="4386" name="Check Box 1314" hidden="1">
              <a:extLst>
                <a:ext uri="{63B3BB69-23CF-44E3-9099-C40C66FF867C}">
                  <a14:compatExt spid="_x0000_s43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45</xdr:row>
          <xdr:rowOff>0</xdr:rowOff>
        </xdr:from>
        <xdr:to>
          <xdr:col>8</xdr:col>
          <xdr:colOff>76200</xdr:colOff>
          <xdr:row>46</xdr:row>
          <xdr:rowOff>9525</xdr:rowOff>
        </xdr:to>
        <xdr:sp macro="" textlink="">
          <xdr:nvSpPr>
            <xdr:cNvPr id="4387" name="Check Box 1315" hidden="1">
              <a:extLst>
                <a:ext uri="{63B3BB69-23CF-44E3-9099-C40C66FF867C}">
                  <a14:compatExt spid="_x0000_s43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38100</xdr:colOff>
          <xdr:row>45</xdr:row>
          <xdr:rowOff>0</xdr:rowOff>
        </xdr:from>
        <xdr:to>
          <xdr:col>9</xdr:col>
          <xdr:colOff>76200</xdr:colOff>
          <xdr:row>46</xdr:row>
          <xdr:rowOff>9525</xdr:rowOff>
        </xdr:to>
        <xdr:sp macro="" textlink="">
          <xdr:nvSpPr>
            <xdr:cNvPr id="4388" name="Check Box 1316" hidden="1">
              <a:extLst>
                <a:ext uri="{63B3BB69-23CF-44E3-9099-C40C66FF867C}">
                  <a14:compatExt spid="_x0000_s43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45</xdr:row>
          <xdr:rowOff>0</xdr:rowOff>
        </xdr:from>
        <xdr:to>
          <xdr:col>10</xdr:col>
          <xdr:colOff>76200</xdr:colOff>
          <xdr:row>46</xdr:row>
          <xdr:rowOff>9525</xdr:rowOff>
        </xdr:to>
        <xdr:sp macro="" textlink="">
          <xdr:nvSpPr>
            <xdr:cNvPr id="4389" name="Check Box 1317" hidden="1">
              <a:extLst>
                <a:ext uri="{63B3BB69-23CF-44E3-9099-C40C66FF867C}">
                  <a14:compatExt spid="_x0000_s43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45</xdr:row>
          <xdr:rowOff>0</xdr:rowOff>
        </xdr:from>
        <xdr:to>
          <xdr:col>11</xdr:col>
          <xdr:colOff>76200</xdr:colOff>
          <xdr:row>46</xdr:row>
          <xdr:rowOff>9525</xdr:rowOff>
        </xdr:to>
        <xdr:sp macro="" textlink="">
          <xdr:nvSpPr>
            <xdr:cNvPr id="4390" name="Check Box 1318" hidden="1">
              <a:extLst>
                <a:ext uri="{63B3BB69-23CF-44E3-9099-C40C66FF867C}">
                  <a14:compatExt spid="_x0000_s43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46</xdr:row>
          <xdr:rowOff>0</xdr:rowOff>
        </xdr:from>
        <xdr:to>
          <xdr:col>4</xdr:col>
          <xdr:colOff>76200</xdr:colOff>
          <xdr:row>47</xdr:row>
          <xdr:rowOff>9525</xdr:rowOff>
        </xdr:to>
        <xdr:sp macro="" textlink="">
          <xdr:nvSpPr>
            <xdr:cNvPr id="4439" name="Check Box 1367" hidden="1">
              <a:extLst>
                <a:ext uri="{63B3BB69-23CF-44E3-9099-C40C66FF867C}">
                  <a14:compatExt spid="_x0000_s44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46</xdr:row>
          <xdr:rowOff>0</xdr:rowOff>
        </xdr:from>
        <xdr:to>
          <xdr:col>5</xdr:col>
          <xdr:colOff>76200</xdr:colOff>
          <xdr:row>47</xdr:row>
          <xdr:rowOff>9525</xdr:rowOff>
        </xdr:to>
        <xdr:sp macro="" textlink="">
          <xdr:nvSpPr>
            <xdr:cNvPr id="4440" name="Check Box 1368" hidden="1">
              <a:extLst>
                <a:ext uri="{63B3BB69-23CF-44E3-9099-C40C66FF867C}">
                  <a14:compatExt spid="_x0000_s44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46</xdr:row>
          <xdr:rowOff>0</xdr:rowOff>
        </xdr:from>
        <xdr:to>
          <xdr:col>6</xdr:col>
          <xdr:colOff>76200</xdr:colOff>
          <xdr:row>47</xdr:row>
          <xdr:rowOff>9525</xdr:rowOff>
        </xdr:to>
        <xdr:sp macro="" textlink="">
          <xdr:nvSpPr>
            <xdr:cNvPr id="4441" name="Check Box 1369" hidden="1">
              <a:extLst>
                <a:ext uri="{63B3BB69-23CF-44E3-9099-C40C66FF867C}">
                  <a14:compatExt spid="_x0000_s44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xdr:colOff>
          <xdr:row>46</xdr:row>
          <xdr:rowOff>0</xdr:rowOff>
        </xdr:from>
        <xdr:to>
          <xdr:col>7</xdr:col>
          <xdr:colOff>76200</xdr:colOff>
          <xdr:row>47</xdr:row>
          <xdr:rowOff>9525</xdr:rowOff>
        </xdr:to>
        <xdr:sp macro="" textlink="">
          <xdr:nvSpPr>
            <xdr:cNvPr id="4442" name="Check Box 1370" hidden="1">
              <a:extLst>
                <a:ext uri="{63B3BB69-23CF-44E3-9099-C40C66FF867C}">
                  <a14:compatExt spid="_x0000_s44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46</xdr:row>
          <xdr:rowOff>0</xdr:rowOff>
        </xdr:from>
        <xdr:to>
          <xdr:col>8</xdr:col>
          <xdr:colOff>76200</xdr:colOff>
          <xdr:row>47</xdr:row>
          <xdr:rowOff>9525</xdr:rowOff>
        </xdr:to>
        <xdr:sp macro="" textlink="">
          <xdr:nvSpPr>
            <xdr:cNvPr id="4443" name="Check Box 1371" hidden="1">
              <a:extLst>
                <a:ext uri="{63B3BB69-23CF-44E3-9099-C40C66FF867C}">
                  <a14:compatExt spid="_x0000_s44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38100</xdr:colOff>
          <xdr:row>46</xdr:row>
          <xdr:rowOff>0</xdr:rowOff>
        </xdr:from>
        <xdr:to>
          <xdr:col>9</xdr:col>
          <xdr:colOff>76200</xdr:colOff>
          <xdr:row>47</xdr:row>
          <xdr:rowOff>9525</xdr:rowOff>
        </xdr:to>
        <xdr:sp macro="" textlink="">
          <xdr:nvSpPr>
            <xdr:cNvPr id="4444" name="Check Box 1372" hidden="1">
              <a:extLst>
                <a:ext uri="{63B3BB69-23CF-44E3-9099-C40C66FF867C}">
                  <a14:compatExt spid="_x0000_s44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46</xdr:row>
          <xdr:rowOff>0</xdr:rowOff>
        </xdr:from>
        <xdr:to>
          <xdr:col>10</xdr:col>
          <xdr:colOff>76200</xdr:colOff>
          <xdr:row>47</xdr:row>
          <xdr:rowOff>9525</xdr:rowOff>
        </xdr:to>
        <xdr:sp macro="" textlink="">
          <xdr:nvSpPr>
            <xdr:cNvPr id="4445" name="Check Box 1373" hidden="1">
              <a:extLst>
                <a:ext uri="{63B3BB69-23CF-44E3-9099-C40C66FF867C}">
                  <a14:compatExt spid="_x0000_s44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46</xdr:row>
          <xdr:rowOff>0</xdr:rowOff>
        </xdr:from>
        <xdr:to>
          <xdr:col>11</xdr:col>
          <xdr:colOff>76200</xdr:colOff>
          <xdr:row>47</xdr:row>
          <xdr:rowOff>9525</xdr:rowOff>
        </xdr:to>
        <xdr:sp macro="" textlink="">
          <xdr:nvSpPr>
            <xdr:cNvPr id="4446" name="Check Box 1374" hidden="1">
              <a:extLst>
                <a:ext uri="{63B3BB69-23CF-44E3-9099-C40C66FF867C}">
                  <a14:compatExt spid="_x0000_s44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47</xdr:row>
          <xdr:rowOff>0</xdr:rowOff>
        </xdr:from>
        <xdr:to>
          <xdr:col>8</xdr:col>
          <xdr:colOff>76200</xdr:colOff>
          <xdr:row>48</xdr:row>
          <xdr:rowOff>9525</xdr:rowOff>
        </xdr:to>
        <xdr:sp macro="" textlink="">
          <xdr:nvSpPr>
            <xdr:cNvPr id="4491" name="Check Box 1419" hidden="1">
              <a:extLst>
                <a:ext uri="{63B3BB69-23CF-44E3-9099-C40C66FF867C}">
                  <a14:compatExt spid="_x0000_s44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47</xdr:row>
          <xdr:rowOff>0</xdr:rowOff>
        </xdr:from>
        <xdr:to>
          <xdr:col>4</xdr:col>
          <xdr:colOff>76200</xdr:colOff>
          <xdr:row>48</xdr:row>
          <xdr:rowOff>9525</xdr:rowOff>
        </xdr:to>
        <xdr:sp macro="" textlink="">
          <xdr:nvSpPr>
            <xdr:cNvPr id="4495" name="Check Box 1423" hidden="1">
              <a:extLst>
                <a:ext uri="{63B3BB69-23CF-44E3-9099-C40C66FF867C}">
                  <a14:compatExt spid="_x0000_s44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47</xdr:row>
          <xdr:rowOff>0</xdr:rowOff>
        </xdr:from>
        <xdr:to>
          <xdr:col>5</xdr:col>
          <xdr:colOff>76200</xdr:colOff>
          <xdr:row>48</xdr:row>
          <xdr:rowOff>9525</xdr:rowOff>
        </xdr:to>
        <xdr:sp macro="" textlink="">
          <xdr:nvSpPr>
            <xdr:cNvPr id="4496" name="Check Box 1424" hidden="1">
              <a:extLst>
                <a:ext uri="{63B3BB69-23CF-44E3-9099-C40C66FF867C}">
                  <a14:compatExt spid="_x0000_s44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47</xdr:row>
          <xdr:rowOff>0</xdr:rowOff>
        </xdr:from>
        <xdr:to>
          <xdr:col>6</xdr:col>
          <xdr:colOff>76200</xdr:colOff>
          <xdr:row>48</xdr:row>
          <xdr:rowOff>9525</xdr:rowOff>
        </xdr:to>
        <xdr:sp macro="" textlink="">
          <xdr:nvSpPr>
            <xdr:cNvPr id="4497" name="Check Box 1425" hidden="1">
              <a:extLst>
                <a:ext uri="{63B3BB69-23CF-44E3-9099-C40C66FF867C}">
                  <a14:compatExt spid="_x0000_s44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xdr:colOff>
          <xdr:row>47</xdr:row>
          <xdr:rowOff>0</xdr:rowOff>
        </xdr:from>
        <xdr:to>
          <xdr:col>7</xdr:col>
          <xdr:colOff>76200</xdr:colOff>
          <xdr:row>48</xdr:row>
          <xdr:rowOff>9525</xdr:rowOff>
        </xdr:to>
        <xdr:sp macro="" textlink="">
          <xdr:nvSpPr>
            <xdr:cNvPr id="4498" name="Check Box 1426" hidden="1">
              <a:extLst>
                <a:ext uri="{63B3BB69-23CF-44E3-9099-C40C66FF867C}">
                  <a14:compatExt spid="_x0000_s44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38100</xdr:colOff>
          <xdr:row>47</xdr:row>
          <xdr:rowOff>0</xdr:rowOff>
        </xdr:from>
        <xdr:to>
          <xdr:col>9</xdr:col>
          <xdr:colOff>76200</xdr:colOff>
          <xdr:row>48</xdr:row>
          <xdr:rowOff>9525</xdr:rowOff>
        </xdr:to>
        <xdr:sp macro="" textlink="">
          <xdr:nvSpPr>
            <xdr:cNvPr id="4500" name="Check Box 1428" hidden="1">
              <a:extLst>
                <a:ext uri="{63B3BB69-23CF-44E3-9099-C40C66FF867C}">
                  <a14:compatExt spid="_x0000_s45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47</xdr:row>
          <xdr:rowOff>0</xdr:rowOff>
        </xdr:from>
        <xdr:to>
          <xdr:col>10</xdr:col>
          <xdr:colOff>76200</xdr:colOff>
          <xdr:row>48</xdr:row>
          <xdr:rowOff>9525</xdr:rowOff>
        </xdr:to>
        <xdr:sp macro="" textlink="">
          <xdr:nvSpPr>
            <xdr:cNvPr id="4501" name="Check Box 1429" hidden="1">
              <a:extLst>
                <a:ext uri="{63B3BB69-23CF-44E3-9099-C40C66FF867C}">
                  <a14:compatExt spid="_x0000_s45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47</xdr:row>
          <xdr:rowOff>9525</xdr:rowOff>
        </xdr:from>
        <xdr:to>
          <xdr:col>11</xdr:col>
          <xdr:colOff>76200</xdr:colOff>
          <xdr:row>48</xdr:row>
          <xdr:rowOff>19050</xdr:rowOff>
        </xdr:to>
        <xdr:sp macro="" textlink="">
          <xdr:nvSpPr>
            <xdr:cNvPr id="4502" name="Check Box 1430" hidden="1">
              <a:extLst>
                <a:ext uri="{63B3BB69-23CF-44E3-9099-C40C66FF867C}">
                  <a14:compatExt spid="_x0000_s45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48</xdr:row>
          <xdr:rowOff>0</xdr:rowOff>
        </xdr:from>
        <xdr:to>
          <xdr:col>4</xdr:col>
          <xdr:colOff>76200</xdr:colOff>
          <xdr:row>49</xdr:row>
          <xdr:rowOff>9525</xdr:rowOff>
        </xdr:to>
        <xdr:sp macro="" textlink="">
          <xdr:nvSpPr>
            <xdr:cNvPr id="4538" name="Check Box 1466" hidden="1">
              <a:extLst>
                <a:ext uri="{63B3BB69-23CF-44E3-9099-C40C66FF867C}">
                  <a14:compatExt spid="_x0000_s45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48</xdr:row>
          <xdr:rowOff>0</xdr:rowOff>
        </xdr:from>
        <xdr:to>
          <xdr:col>5</xdr:col>
          <xdr:colOff>76200</xdr:colOff>
          <xdr:row>49</xdr:row>
          <xdr:rowOff>9525</xdr:rowOff>
        </xdr:to>
        <xdr:sp macro="" textlink="">
          <xdr:nvSpPr>
            <xdr:cNvPr id="4539" name="Check Box 1467" hidden="1">
              <a:extLst>
                <a:ext uri="{63B3BB69-23CF-44E3-9099-C40C66FF867C}">
                  <a14:compatExt spid="_x0000_s45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48</xdr:row>
          <xdr:rowOff>0</xdr:rowOff>
        </xdr:from>
        <xdr:to>
          <xdr:col>6</xdr:col>
          <xdr:colOff>76200</xdr:colOff>
          <xdr:row>49</xdr:row>
          <xdr:rowOff>9525</xdr:rowOff>
        </xdr:to>
        <xdr:sp macro="" textlink="">
          <xdr:nvSpPr>
            <xdr:cNvPr id="4540" name="Check Box 1468" hidden="1">
              <a:extLst>
                <a:ext uri="{63B3BB69-23CF-44E3-9099-C40C66FF867C}">
                  <a14:compatExt spid="_x0000_s45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xdr:colOff>
          <xdr:row>48</xdr:row>
          <xdr:rowOff>0</xdr:rowOff>
        </xdr:from>
        <xdr:to>
          <xdr:col>7</xdr:col>
          <xdr:colOff>76200</xdr:colOff>
          <xdr:row>49</xdr:row>
          <xdr:rowOff>9525</xdr:rowOff>
        </xdr:to>
        <xdr:sp macro="" textlink="">
          <xdr:nvSpPr>
            <xdr:cNvPr id="4541" name="Check Box 1469" hidden="1">
              <a:extLst>
                <a:ext uri="{63B3BB69-23CF-44E3-9099-C40C66FF867C}">
                  <a14:compatExt spid="_x0000_s45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48</xdr:row>
          <xdr:rowOff>0</xdr:rowOff>
        </xdr:from>
        <xdr:to>
          <xdr:col>8</xdr:col>
          <xdr:colOff>76200</xdr:colOff>
          <xdr:row>49</xdr:row>
          <xdr:rowOff>9525</xdr:rowOff>
        </xdr:to>
        <xdr:sp macro="" textlink="">
          <xdr:nvSpPr>
            <xdr:cNvPr id="4542" name="Check Box 1470" hidden="1">
              <a:extLst>
                <a:ext uri="{63B3BB69-23CF-44E3-9099-C40C66FF867C}">
                  <a14:compatExt spid="_x0000_s45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38100</xdr:colOff>
          <xdr:row>48</xdr:row>
          <xdr:rowOff>0</xdr:rowOff>
        </xdr:from>
        <xdr:to>
          <xdr:col>9</xdr:col>
          <xdr:colOff>76200</xdr:colOff>
          <xdr:row>49</xdr:row>
          <xdr:rowOff>9525</xdr:rowOff>
        </xdr:to>
        <xdr:sp macro="" textlink="">
          <xdr:nvSpPr>
            <xdr:cNvPr id="4543" name="Check Box 1471" hidden="1">
              <a:extLst>
                <a:ext uri="{63B3BB69-23CF-44E3-9099-C40C66FF867C}">
                  <a14:compatExt spid="_x0000_s45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48</xdr:row>
          <xdr:rowOff>0</xdr:rowOff>
        </xdr:from>
        <xdr:to>
          <xdr:col>10</xdr:col>
          <xdr:colOff>76200</xdr:colOff>
          <xdr:row>49</xdr:row>
          <xdr:rowOff>9525</xdr:rowOff>
        </xdr:to>
        <xdr:sp macro="" textlink="">
          <xdr:nvSpPr>
            <xdr:cNvPr id="4544" name="Check Box 1472" hidden="1">
              <a:extLst>
                <a:ext uri="{63B3BB69-23CF-44E3-9099-C40C66FF867C}">
                  <a14:compatExt spid="_x0000_s45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48</xdr:row>
          <xdr:rowOff>0</xdr:rowOff>
        </xdr:from>
        <xdr:to>
          <xdr:col>11</xdr:col>
          <xdr:colOff>76200</xdr:colOff>
          <xdr:row>49</xdr:row>
          <xdr:rowOff>9525</xdr:rowOff>
        </xdr:to>
        <xdr:sp macro="" textlink="">
          <xdr:nvSpPr>
            <xdr:cNvPr id="4545" name="Check Box 1473" hidden="1">
              <a:extLst>
                <a:ext uri="{63B3BB69-23CF-44E3-9099-C40C66FF867C}">
                  <a14:compatExt spid="_x0000_s45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49</xdr:row>
          <xdr:rowOff>0</xdr:rowOff>
        </xdr:from>
        <xdr:to>
          <xdr:col>4</xdr:col>
          <xdr:colOff>76200</xdr:colOff>
          <xdr:row>50</xdr:row>
          <xdr:rowOff>9525</xdr:rowOff>
        </xdr:to>
        <xdr:sp macro="" textlink="">
          <xdr:nvSpPr>
            <xdr:cNvPr id="4546" name="Check Box 1474" hidden="1">
              <a:extLst>
                <a:ext uri="{63B3BB69-23CF-44E3-9099-C40C66FF867C}">
                  <a14:compatExt spid="_x0000_s45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49</xdr:row>
          <xdr:rowOff>0</xdr:rowOff>
        </xdr:from>
        <xdr:to>
          <xdr:col>5</xdr:col>
          <xdr:colOff>76200</xdr:colOff>
          <xdr:row>50</xdr:row>
          <xdr:rowOff>9525</xdr:rowOff>
        </xdr:to>
        <xdr:sp macro="" textlink="">
          <xdr:nvSpPr>
            <xdr:cNvPr id="4547" name="Check Box 1475" hidden="1">
              <a:extLst>
                <a:ext uri="{63B3BB69-23CF-44E3-9099-C40C66FF867C}">
                  <a14:compatExt spid="_x0000_s45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49</xdr:row>
          <xdr:rowOff>0</xdr:rowOff>
        </xdr:from>
        <xdr:to>
          <xdr:col>6</xdr:col>
          <xdr:colOff>76200</xdr:colOff>
          <xdr:row>50</xdr:row>
          <xdr:rowOff>9525</xdr:rowOff>
        </xdr:to>
        <xdr:sp macro="" textlink="">
          <xdr:nvSpPr>
            <xdr:cNvPr id="4548" name="Check Box 1476" hidden="1">
              <a:extLst>
                <a:ext uri="{63B3BB69-23CF-44E3-9099-C40C66FF867C}">
                  <a14:compatExt spid="_x0000_s45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xdr:colOff>
          <xdr:row>49</xdr:row>
          <xdr:rowOff>0</xdr:rowOff>
        </xdr:from>
        <xdr:to>
          <xdr:col>7</xdr:col>
          <xdr:colOff>76200</xdr:colOff>
          <xdr:row>50</xdr:row>
          <xdr:rowOff>9525</xdr:rowOff>
        </xdr:to>
        <xdr:sp macro="" textlink="">
          <xdr:nvSpPr>
            <xdr:cNvPr id="4549" name="Check Box 1477" hidden="1">
              <a:extLst>
                <a:ext uri="{63B3BB69-23CF-44E3-9099-C40C66FF867C}">
                  <a14:compatExt spid="_x0000_s45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49</xdr:row>
          <xdr:rowOff>0</xdr:rowOff>
        </xdr:from>
        <xdr:to>
          <xdr:col>8</xdr:col>
          <xdr:colOff>76200</xdr:colOff>
          <xdr:row>50</xdr:row>
          <xdr:rowOff>9525</xdr:rowOff>
        </xdr:to>
        <xdr:sp macro="" textlink="">
          <xdr:nvSpPr>
            <xdr:cNvPr id="4550" name="Check Box 1478" hidden="1">
              <a:extLst>
                <a:ext uri="{63B3BB69-23CF-44E3-9099-C40C66FF867C}">
                  <a14:compatExt spid="_x0000_s45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38100</xdr:colOff>
          <xdr:row>49</xdr:row>
          <xdr:rowOff>0</xdr:rowOff>
        </xdr:from>
        <xdr:to>
          <xdr:col>9</xdr:col>
          <xdr:colOff>76200</xdr:colOff>
          <xdr:row>50</xdr:row>
          <xdr:rowOff>9525</xdr:rowOff>
        </xdr:to>
        <xdr:sp macro="" textlink="">
          <xdr:nvSpPr>
            <xdr:cNvPr id="4551" name="Check Box 1479" hidden="1">
              <a:extLst>
                <a:ext uri="{63B3BB69-23CF-44E3-9099-C40C66FF867C}">
                  <a14:compatExt spid="_x0000_s45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49</xdr:row>
          <xdr:rowOff>0</xdr:rowOff>
        </xdr:from>
        <xdr:to>
          <xdr:col>10</xdr:col>
          <xdr:colOff>76200</xdr:colOff>
          <xdr:row>50</xdr:row>
          <xdr:rowOff>9525</xdr:rowOff>
        </xdr:to>
        <xdr:sp macro="" textlink="">
          <xdr:nvSpPr>
            <xdr:cNvPr id="4552" name="Check Box 1480" hidden="1">
              <a:extLst>
                <a:ext uri="{63B3BB69-23CF-44E3-9099-C40C66FF867C}">
                  <a14:compatExt spid="_x0000_s45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49</xdr:row>
          <xdr:rowOff>0</xdr:rowOff>
        </xdr:from>
        <xdr:to>
          <xdr:col>11</xdr:col>
          <xdr:colOff>76200</xdr:colOff>
          <xdr:row>50</xdr:row>
          <xdr:rowOff>9525</xdr:rowOff>
        </xdr:to>
        <xdr:sp macro="" textlink="">
          <xdr:nvSpPr>
            <xdr:cNvPr id="4553" name="Check Box 1481" hidden="1">
              <a:extLst>
                <a:ext uri="{63B3BB69-23CF-44E3-9099-C40C66FF867C}">
                  <a14:compatExt spid="_x0000_s45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50</xdr:row>
          <xdr:rowOff>0</xdr:rowOff>
        </xdr:from>
        <xdr:to>
          <xdr:col>4</xdr:col>
          <xdr:colOff>76200</xdr:colOff>
          <xdr:row>51</xdr:row>
          <xdr:rowOff>9525</xdr:rowOff>
        </xdr:to>
        <xdr:sp macro="" textlink="">
          <xdr:nvSpPr>
            <xdr:cNvPr id="4554" name="Check Box 1482" hidden="1">
              <a:extLst>
                <a:ext uri="{63B3BB69-23CF-44E3-9099-C40C66FF867C}">
                  <a14:compatExt spid="_x0000_s45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50</xdr:row>
          <xdr:rowOff>0</xdr:rowOff>
        </xdr:from>
        <xdr:to>
          <xdr:col>5</xdr:col>
          <xdr:colOff>76200</xdr:colOff>
          <xdr:row>51</xdr:row>
          <xdr:rowOff>9525</xdr:rowOff>
        </xdr:to>
        <xdr:sp macro="" textlink="">
          <xdr:nvSpPr>
            <xdr:cNvPr id="4555" name="Check Box 1483" hidden="1">
              <a:extLst>
                <a:ext uri="{63B3BB69-23CF-44E3-9099-C40C66FF867C}">
                  <a14:compatExt spid="_x0000_s45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50</xdr:row>
          <xdr:rowOff>0</xdr:rowOff>
        </xdr:from>
        <xdr:to>
          <xdr:col>6</xdr:col>
          <xdr:colOff>76200</xdr:colOff>
          <xdr:row>51</xdr:row>
          <xdr:rowOff>9525</xdr:rowOff>
        </xdr:to>
        <xdr:sp macro="" textlink="">
          <xdr:nvSpPr>
            <xdr:cNvPr id="4556" name="Check Box 1484" hidden="1">
              <a:extLst>
                <a:ext uri="{63B3BB69-23CF-44E3-9099-C40C66FF867C}">
                  <a14:compatExt spid="_x0000_s45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xdr:colOff>
          <xdr:row>50</xdr:row>
          <xdr:rowOff>0</xdr:rowOff>
        </xdr:from>
        <xdr:to>
          <xdr:col>7</xdr:col>
          <xdr:colOff>76200</xdr:colOff>
          <xdr:row>51</xdr:row>
          <xdr:rowOff>9525</xdr:rowOff>
        </xdr:to>
        <xdr:sp macro="" textlink="">
          <xdr:nvSpPr>
            <xdr:cNvPr id="4557" name="Check Box 1485" hidden="1">
              <a:extLst>
                <a:ext uri="{63B3BB69-23CF-44E3-9099-C40C66FF867C}">
                  <a14:compatExt spid="_x0000_s45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50</xdr:row>
          <xdr:rowOff>0</xdr:rowOff>
        </xdr:from>
        <xdr:to>
          <xdr:col>8</xdr:col>
          <xdr:colOff>76200</xdr:colOff>
          <xdr:row>51</xdr:row>
          <xdr:rowOff>9525</xdr:rowOff>
        </xdr:to>
        <xdr:sp macro="" textlink="">
          <xdr:nvSpPr>
            <xdr:cNvPr id="4558" name="Check Box 1486" hidden="1">
              <a:extLst>
                <a:ext uri="{63B3BB69-23CF-44E3-9099-C40C66FF867C}">
                  <a14:compatExt spid="_x0000_s45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38100</xdr:colOff>
          <xdr:row>50</xdr:row>
          <xdr:rowOff>0</xdr:rowOff>
        </xdr:from>
        <xdr:to>
          <xdr:col>9</xdr:col>
          <xdr:colOff>76200</xdr:colOff>
          <xdr:row>51</xdr:row>
          <xdr:rowOff>9525</xdr:rowOff>
        </xdr:to>
        <xdr:sp macro="" textlink="">
          <xdr:nvSpPr>
            <xdr:cNvPr id="4559" name="Check Box 1487" hidden="1">
              <a:extLst>
                <a:ext uri="{63B3BB69-23CF-44E3-9099-C40C66FF867C}">
                  <a14:compatExt spid="_x0000_s45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50</xdr:row>
          <xdr:rowOff>0</xdr:rowOff>
        </xdr:from>
        <xdr:to>
          <xdr:col>10</xdr:col>
          <xdr:colOff>76200</xdr:colOff>
          <xdr:row>51</xdr:row>
          <xdr:rowOff>9525</xdr:rowOff>
        </xdr:to>
        <xdr:sp macro="" textlink="">
          <xdr:nvSpPr>
            <xdr:cNvPr id="4560" name="Check Box 1488" hidden="1">
              <a:extLst>
                <a:ext uri="{63B3BB69-23CF-44E3-9099-C40C66FF867C}">
                  <a14:compatExt spid="_x0000_s45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50</xdr:row>
          <xdr:rowOff>9525</xdr:rowOff>
        </xdr:from>
        <xdr:to>
          <xdr:col>11</xdr:col>
          <xdr:colOff>76200</xdr:colOff>
          <xdr:row>51</xdr:row>
          <xdr:rowOff>19050</xdr:rowOff>
        </xdr:to>
        <xdr:sp macro="" textlink="">
          <xdr:nvSpPr>
            <xdr:cNvPr id="4561" name="Check Box 1489" hidden="1">
              <a:extLst>
                <a:ext uri="{63B3BB69-23CF-44E3-9099-C40C66FF867C}">
                  <a14:compatExt spid="_x0000_s45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51</xdr:row>
          <xdr:rowOff>0</xdr:rowOff>
        </xdr:from>
        <xdr:to>
          <xdr:col>4</xdr:col>
          <xdr:colOff>76200</xdr:colOff>
          <xdr:row>52</xdr:row>
          <xdr:rowOff>9525</xdr:rowOff>
        </xdr:to>
        <xdr:sp macro="" textlink="">
          <xdr:nvSpPr>
            <xdr:cNvPr id="4562" name="Check Box 1490" hidden="1">
              <a:extLst>
                <a:ext uri="{63B3BB69-23CF-44E3-9099-C40C66FF867C}">
                  <a14:compatExt spid="_x0000_s45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51</xdr:row>
          <xdr:rowOff>0</xdr:rowOff>
        </xdr:from>
        <xdr:to>
          <xdr:col>5</xdr:col>
          <xdr:colOff>76200</xdr:colOff>
          <xdr:row>52</xdr:row>
          <xdr:rowOff>9525</xdr:rowOff>
        </xdr:to>
        <xdr:sp macro="" textlink="">
          <xdr:nvSpPr>
            <xdr:cNvPr id="4563" name="Check Box 1491" hidden="1">
              <a:extLst>
                <a:ext uri="{63B3BB69-23CF-44E3-9099-C40C66FF867C}">
                  <a14:compatExt spid="_x0000_s45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51</xdr:row>
          <xdr:rowOff>0</xdr:rowOff>
        </xdr:from>
        <xdr:to>
          <xdr:col>6</xdr:col>
          <xdr:colOff>76200</xdr:colOff>
          <xdr:row>52</xdr:row>
          <xdr:rowOff>9525</xdr:rowOff>
        </xdr:to>
        <xdr:sp macro="" textlink="">
          <xdr:nvSpPr>
            <xdr:cNvPr id="4564" name="Check Box 1492" hidden="1">
              <a:extLst>
                <a:ext uri="{63B3BB69-23CF-44E3-9099-C40C66FF867C}">
                  <a14:compatExt spid="_x0000_s45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xdr:colOff>
          <xdr:row>51</xdr:row>
          <xdr:rowOff>0</xdr:rowOff>
        </xdr:from>
        <xdr:to>
          <xdr:col>7</xdr:col>
          <xdr:colOff>76200</xdr:colOff>
          <xdr:row>52</xdr:row>
          <xdr:rowOff>9525</xdr:rowOff>
        </xdr:to>
        <xdr:sp macro="" textlink="">
          <xdr:nvSpPr>
            <xdr:cNvPr id="4565" name="Check Box 1493" hidden="1">
              <a:extLst>
                <a:ext uri="{63B3BB69-23CF-44E3-9099-C40C66FF867C}">
                  <a14:compatExt spid="_x0000_s45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51</xdr:row>
          <xdr:rowOff>0</xdr:rowOff>
        </xdr:from>
        <xdr:to>
          <xdr:col>8</xdr:col>
          <xdr:colOff>76200</xdr:colOff>
          <xdr:row>52</xdr:row>
          <xdr:rowOff>9525</xdr:rowOff>
        </xdr:to>
        <xdr:sp macro="" textlink="">
          <xdr:nvSpPr>
            <xdr:cNvPr id="4566" name="Check Box 1494" hidden="1">
              <a:extLst>
                <a:ext uri="{63B3BB69-23CF-44E3-9099-C40C66FF867C}">
                  <a14:compatExt spid="_x0000_s45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38100</xdr:colOff>
          <xdr:row>51</xdr:row>
          <xdr:rowOff>0</xdr:rowOff>
        </xdr:from>
        <xdr:to>
          <xdr:col>9</xdr:col>
          <xdr:colOff>76200</xdr:colOff>
          <xdr:row>52</xdr:row>
          <xdr:rowOff>9525</xdr:rowOff>
        </xdr:to>
        <xdr:sp macro="" textlink="">
          <xdr:nvSpPr>
            <xdr:cNvPr id="4567" name="Check Box 1495" hidden="1">
              <a:extLst>
                <a:ext uri="{63B3BB69-23CF-44E3-9099-C40C66FF867C}">
                  <a14:compatExt spid="_x0000_s45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51</xdr:row>
          <xdr:rowOff>0</xdr:rowOff>
        </xdr:from>
        <xdr:to>
          <xdr:col>10</xdr:col>
          <xdr:colOff>76200</xdr:colOff>
          <xdr:row>52</xdr:row>
          <xdr:rowOff>9525</xdr:rowOff>
        </xdr:to>
        <xdr:sp macro="" textlink="">
          <xdr:nvSpPr>
            <xdr:cNvPr id="4568" name="Check Box 1496" hidden="1">
              <a:extLst>
                <a:ext uri="{63B3BB69-23CF-44E3-9099-C40C66FF867C}">
                  <a14:compatExt spid="_x0000_s45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51</xdr:row>
          <xdr:rowOff>0</xdr:rowOff>
        </xdr:from>
        <xdr:to>
          <xdr:col>11</xdr:col>
          <xdr:colOff>76200</xdr:colOff>
          <xdr:row>52</xdr:row>
          <xdr:rowOff>9525</xdr:rowOff>
        </xdr:to>
        <xdr:sp macro="" textlink="">
          <xdr:nvSpPr>
            <xdr:cNvPr id="4569" name="Check Box 1497" hidden="1">
              <a:extLst>
                <a:ext uri="{63B3BB69-23CF-44E3-9099-C40C66FF867C}">
                  <a14:compatExt spid="_x0000_s45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52</xdr:row>
          <xdr:rowOff>0</xdr:rowOff>
        </xdr:from>
        <xdr:to>
          <xdr:col>4</xdr:col>
          <xdr:colOff>76200</xdr:colOff>
          <xdr:row>53</xdr:row>
          <xdr:rowOff>9525</xdr:rowOff>
        </xdr:to>
        <xdr:sp macro="" textlink="">
          <xdr:nvSpPr>
            <xdr:cNvPr id="4570" name="Check Box 1498" hidden="1">
              <a:extLst>
                <a:ext uri="{63B3BB69-23CF-44E3-9099-C40C66FF867C}">
                  <a14:compatExt spid="_x0000_s45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52</xdr:row>
          <xdr:rowOff>0</xdr:rowOff>
        </xdr:from>
        <xdr:to>
          <xdr:col>5</xdr:col>
          <xdr:colOff>76200</xdr:colOff>
          <xdr:row>53</xdr:row>
          <xdr:rowOff>9525</xdr:rowOff>
        </xdr:to>
        <xdr:sp macro="" textlink="">
          <xdr:nvSpPr>
            <xdr:cNvPr id="4571" name="Check Box 1499" hidden="1">
              <a:extLst>
                <a:ext uri="{63B3BB69-23CF-44E3-9099-C40C66FF867C}">
                  <a14:compatExt spid="_x0000_s45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52</xdr:row>
          <xdr:rowOff>0</xdr:rowOff>
        </xdr:from>
        <xdr:to>
          <xdr:col>6</xdr:col>
          <xdr:colOff>76200</xdr:colOff>
          <xdr:row>53</xdr:row>
          <xdr:rowOff>9525</xdr:rowOff>
        </xdr:to>
        <xdr:sp macro="" textlink="">
          <xdr:nvSpPr>
            <xdr:cNvPr id="4572" name="Check Box 1500" hidden="1">
              <a:extLst>
                <a:ext uri="{63B3BB69-23CF-44E3-9099-C40C66FF867C}">
                  <a14:compatExt spid="_x0000_s45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xdr:colOff>
          <xdr:row>52</xdr:row>
          <xdr:rowOff>0</xdr:rowOff>
        </xdr:from>
        <xdr:to>
          <xdr:col>7</xdr:col>
          <xdr:colOff>76200</xdr:colOff>
          <xdr:row>53</xdr:row>
          <xdr:rowOff>9525</xdr:rowOff>
        </xdr:to>
        <xdr:sp macro="" textlink="">
          <xdr:nvSpPr>
            <xdr:cNvPr id="4573" name="Check Box 1501" hidden="1">
              <a:extLst>
                <a:ext uri="{63B3BB69-23CF-44E3-9099-C40C66FF867C}">
                  <a14:compatExt spid="_x0000_s45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52</xdr:row>
          <xdr:rowOff>0</xdr:rowOff>
        </xdr:from>
        <xdr:to>
          <xdr:col>8</xdr:col>
          <xdr:colOff>76200</xdr:colOff>
          <xdr:row>53</xdr:row>
          <xdr:rowOff>9525</xdr:rowOff>
        </xdr:to>
        <xdr:sp macro="" textlink="">
          <xdr:nvSpPr>
            <xdr:cNvPr id="4574" name="Check Box 1502" hidden="1">
              <a:extLst>
                <a:ext uri="{63B3BB69-23CF-44E3-9099-C40C66FF867C}">
                  <a14:compatExt spid="_x0000_s45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38100</xdr:colOff>
          <xdr:row>52</xdr:row>
          <xdr:rowOff>0</xdr:rowOff>
        </xdr:from>
        <xdr:to>
          <xdr:col>9</xdr:col>
          <xdr:colOff>76200</xdr:colOff>
          <xdr:row>53</xdr:row>
          <xdr:rowOff>9525</xdr:rowOff>
        </xdr:to>
        <xdr:sp macro="" textlink="">
          <xdr:nvSpPr>
            <xdr:cNvPr id="4575" name="Check Box 1503" hidden="1">
              <a:extLst>
                <a:ext uri="{63B3BB69-23CF-44E3-9099-C40C66FF867C}">
                  <a14:compatExt spid="_x0000_s45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52</xdr:row>
          <xdr:rowOff>0</xdr:rowOff>
        </xdr:from>
        <xdr:to>
          <xdr:col>10</xdr:col>
          <xdr:colOff>76200</xdr:colOff>
          <xdr:row>53</xdr:row>
          <xdr:rowOff>9525</xdr:rowOff>
        </xdr:to>
        <xdr:sp macro="" textlink="">
          <xdr:nvSpPr>
            <xdr:cNvPr id="4576" name="Check Box 1504" hidden="1">
              <a:extLst>
                <a:ext uri="{63B3BB69-23CF-44E3-9099-C40C66FF867C}">
                  <a14:compatExt spid="_x0000_s45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51</xdr:row>
          <xdr:rowOff>200025</xdr:rowOff>
        </xdr:from>
        <xdr:to>
          <xdr:col>11</xdr:col>
          <xdr:colOff>76200</xdr:colOff>
          <xdr:row>53</xdr:row>
          <xdr:rowOff>0</xdr:rowOff>
        </xdr:to>
        <xdr:sp macro="" textlink="">
          <xdr:nvSpPr>
            <xdr:cNvPr id="4577" name="Check Box 1505" hidden="1">
              <a:extLst>
                <a:ext uri="{63B3BB69-23CF-44E3-9099-C40C66FF867C}">
                  <a14:compatExt spid="_x0000_s45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53</xdr:row>
          <xdr:rowOff>0</xdr:rowOff>
        </xdr:from>
        <xdr:to>
          <xdr:col>4</xdr:col>
          <xdr:colOff>76200</xdr:colOff>
          <xdr:row>54</xdr:row>
          <xdr:rowOff>9525</xdr:rowOff>
        </xdr:to>
        <xdr:sp macro="" textlink="">
          <xdr:nvSpPr>
            <xdr:cNvPr id="4578" name="Check Box 1506" hidden="1">
              <a:extLst>
                <a:ext uri="{63B3BB69-23CF-44E3-9099-C40C66FF867C}">
                  <a14:compatExt spid="_x0000_s45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53</xdr:row>
          <xdr:rowOff>0</xdr:rowOff>
        </xdr:from>
        <xdr:to>
          <xdr:col>5</xdr:col>
          <xdr:colOff>76200</xdr:colOff>
          <xdr:row>54</xdr:row>
          <xdr:rowOff>9525</xdr:rowOff>
        </xdr:to>
        <xdr:sp macro="" textlink="">
          <xdr:nvSpPr>
            <xdr:cNvPr id="4579" name="Check Box 1507" hidden="1">
              <a:extLst>
                <a:ext uri="{63B3BB69-23CF-44E3-9099-C40C66FF867C}">
                  <a14:compatExt spid="_x0000_s45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53</xdr:row>
          <xdr:rowOff>0</xdr:rowOff>
        </xdr:from>
        <xdr:to>
          <xdr:col>6</xdr:col>
          <xdr:colOff>76200</xdr:colOff>
          <xdr:row>54</xdr:row>
          <xdr:rowOff>9525</xdr:rowOff>
        </xdr:to>
        <xdr:sp macro="" textlink="">
          <xdr:nvSpPr>
            <xdr:cNvPr id="4580" name="Check Box 1508" hidden="1">
              <a:extLst>
                <a:ext uri="{63B3BB69-23CF-44E3-9099-C40C66FF867C}">
                  <a14:compatExt spid="_x0000_s45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xdr:colOff>
          <xdr:row>53</xdr:row>
          <xdr:rowOff>0</xdr:rowOff>
        </xdr:from>
        <xdr:to>
          <xdr:col>7</xdr:col>
          <xdr:colOff>76200</xdr:colOff>
          <xdr:row>54</xdr:row>
          <xdr:rowOff>9525</xdr:rowOff>
        </xdr:to>
        <xdr:sp macro="" textlink="">
          <xdr:nvSpPr>
            <xdr:cNvPr id="4581" name="Check Box 1509" hidden="1">
              <a:extLst>
                <a:ext uri="{63B3BB69-23CF-44E3-9099-C40C66FF867C}">
                  <a14:compatExt spid="_x0000_s45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53</xdr:row>
          <xdr:rowOff>0</xdr:rowOff>
        </xdr:from>
        <xdr:to>
          <xdr:col>8</xdr:col>
          <xdr:colOff>76200</xdr:colOff>
          <xdr:row>54</xdr:row>
          <xdr:rowOff>9525</xdr:rowOff>
        </xdr:to>
        <xdr:sp macro="" textlink="">
          <xdr:nvSpPr>
            <xdr:cNvPr id="4582" name="Check Box 1510" hidden="1">
              <a:extLst>
                <a:ext uri="{63B3BB69-23CF-44E3-9099-C40C66FF867C}">
                  <a14:compatExt spid="_x0000_s45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38100</xdr:colOff>
          <xdr:row>53</xdr:row>
          <xdr:rowOff>0</xdr:rowOff>
        </xdr:from>
        <xdr:to>
          <xdr:col>9</xdr:col>
          <xdr:colOff>76200</xdr:colOff>
          <xdr:row>54</xdr:row>
          <xdr:rowOff>9525</xdr:rowOff>
        </xdr:to>
        <xdr:sp macro="" textlink="">
          <xdr:nvSpPr>
            <xdr:cNvPr id="4583" name="Check Box 1511" hidden="1">
              <a:extLst>
                <a:ext uri="{63B3BB69-23CF-44E3-9099-C40C66FF867C}">
                  <a14:compatExt spid="_x0000_s45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53</xdr:row>
          <xdr:rowOff>0</xdr:rowOff>
        </xdr:from>
        <xdr:to>
          <xdr:col>10</xdr:col>
          <xdr:colOff>76200</xdr:colOff>
          <xdr:row>54</xdr:row>
          <xdr:rowOff>9525</xdr:rowOff>
        </xdr:to>
        <xdr:sp macro="" textlink="">
          <xdr:nvSpPr>
            <xdr:cNvPr id="4584" name="Check Box 1512" hidden="1">
              <a:extLst>
                <a:ext uri="{63B3BB69-23CF-44E3-9099-C40C66FF867C}">
                  <a14:compatExt spid="_x0000_s45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53</xdr:row>
          <xdr:rowOff>0</xdr:rowOff>
        </xdr:from>
        <xdr:to>
          <xdr:col>11</xdr:col>
          <xdr:colOff>76200</xdr:colOff>
          <xdr:row>54</xdr:row>
          <xdr:rowOff>9525</xdr:rowOff>
        </xdr:to>
        <xdr:sp macro="" textlink="">
          <xdr:nvSpPr>
            <xdr:cNvPr id="4585" name="Check Box 1513" hidden="1">
              <a:extLst>
                <a:ext uri="{63B3BB69-23CF-44E3-9099-C40C66FF867C}">
                  <a14:compatExt spid="_x0000_s45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54</xdr:row>
          <xdr:rowOff>0</xdr:rowOff>
        </xdr:from>
        <xdr:to>
          <xdr:col>4</xdr:col>
          <xdr:colOff>76200</xdr:colOff>
          <xdr:row>55</xdr:row>
          <xdr:rowOff>9525</xdr:rowOff>
        </xdr:to>
        <xdr:sp macro="" textlink="">
          <xdr:nvSpPr>
            <xdr:cNvPr id="4586" name="Check Box 1514" hidden="1">
              <a:extLst>
                <a:ext uri="{63B3BB69-23CF-44E3-9099-C40C66FF867C}">
                  <a14:compatExt spid="_x0000_s45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54</xdr:row>
          <xdr:rowOff>0</xdr:rowOff>
        </xdr:from>
        <xdr:to>
          <xdr:col>5</xdr:col>
          <xdr:colOff>76200</xdr:colOff>
          <xdr:row>55</xdr:row>
          <xdr:rowOff>9525</xdr:rowOff>
        </xdr:to>
        <xdr:sp macro="" textlink="">
          <xdr:nvSpPr>
            <xdr:cNvPr id="4587" name="Check Box 1515" hidden="1">
              <a:extLst>
                <a:ext uri="{63B3BB69-23CF-44E3-9099-C40C66FF867C}">
                  <a14:compatExt spid="_x0000_s45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54</xdr:row>
          <xdr:rowOff>0</xdr:rowOff>
        </xdr:from>
        <xdr:to>
          <xdr:col>6</xdr:col>
          <xdr:colOff>76200</xdr:colOff>
          <xdr:row>55</xdr:row>
          <xdr:rowOff>9525</xdr:rowOff>
        </xdr:to>
        <xdr:sp macro="" textlink="">
          <xdr:nvSpPr>
            <xdr:cNvPr id="4588" name="Check Box 1516" hidden="1">
              <a:extLst>
                <a:ext uri="{63B3BB69-23CF-44E3-9099-C40C66FF867C}">
                  <a14:compatExt spid="_x0000_s45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xdr:colOff>
          <xdr:row>54</xdr:row>
          <xdr:rowOff>0</xdr:rowOff>
        </xdr:from>
        <xdr:to>
          <xdr:col>7</xdr:col>
          <xdr:colOff>76200</xdr:colOff>
          <xdr:row>55</xdr:row>
          <xdr:rowOff>9525</xdr:rowOff>
        </xdr:to>
        <xdr:sp macro="" textlink="">
          <xdr:nvSpPr>
            <xdr:cNvPr id="4589" name="Check Box 1517" hidden="1">
              <a:extLst>
                <a:ext uri="{63B3BB69-23CF-44E3-9099-C40C66FF867C}">
                  <a14:compatExt spid="_x0000_s45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54</xdr:row>
          <xdr:rowOff>0</xdr:rowOff>
        </xdr:from>
        <xdr:to>
          <xdr:col>8</xdr:col>
          <xdr:colOff>76200</xdr:colOff>
          <xdr:row>55</xdr:row>
          <xdr:rowOff>9525</xdr:rowOff>
        </xdr:to>
        <xdr:sp macro="" textlink="">
          <xdr:nvSpPr>
            <xdr:cNvPr id="4590" name="Check Box 1518" hidden="1">
              <a:extLst>
                <a:ext uri="{63B3BB69-23CF-44E3-9099-C40C66FF867C}">
                  <a14:compatExt spid="_x0000_s45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38100</xdr:colOff>
          <xdr:row>54</xdr:row>
          <xdr:rowOff>0</xdr:rowOff>
        </xdr:from>
        <xdr:to>
          <xdr:col>9</xdr:col>
          <xdr:colOff>76200</xdr:colOff>
          <xdr:row>55</xdr:row>
          <xdr:rowOff>9525</xdr:rowOff>
        </xdr:to>
        <xdr:sp macro="" textlink="">
          <xdr:nvSpPr>
            <xdr:cNvPr id="4591" name="Check Box 1519" hidden="1">
              <a:extLst>
                <a:ext uri="{63B3BB69-23CF-44E3-9099-C40C66FF867C}">
                  <a14:compatExt spid="_x0000_s45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54</xdr:row>
          <xdr:rowOff>0</xdr:rowOff>
        </xdr:from>
        <xdr:to>
          <xdr:col>10</xdr:col>
          <xdr:colOff>76200</xdr:colOff>
          <xdr:row>55</xdr:row>
          <xdr:rowOff>9525</xdr:rowOff>
        </xdr:to>
        <xdr:sp macro="" textlink="">
          <xdr:nvSpPr>
            <xdr:cNvPr id="4592" name="Check Box 1520" hidden="1">
              <a:extLst>
                <a:ext uri="{63B3BB69-23CF-44E3-9099-C40C66FF867C}">
                  <a14:compatExt spid="_x0000_s45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54</xdr:row>
          <xdr:rowOff>9525</xdr:rowOff>
        </xdr:from>
        <xdr:to>
          <xdr:col>11</xdr:col>
          <xdr:colOff>76200</xdr:colOff>
          <xdr:row>55</xdr:row>
          <xdr:rowOff>19050</xdr:rowOff>
        </xdr:to>
        <xdr:sp macro="" textlink="">
          <xdr:nvSpPr>
            <xdr:cNvPr id="4593" name="Check Box 1521" hidden="1">
              <a:extLst>
                <a:ext uri="{63B3BB69-23CF-44E3-9099-C40C66FF867C}">
                  <a14:compatExt spid="_x0000_s45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55</xdr:row>
          <xdr:rowOff>0</xdr:rowOff>
        </xdr:from>
        <xdr:to>
          <xdr:col>4</xdr:col>
          <xdr:colOff>76200</xdr:colOff>
          <xdr:row>56</xdr:row>
          <xdr:rowOff>9525</xdr:rowOff>
        </xdr:to>
        <xdr:sp macro="" textlink="">
          <xdr:nvSpPr>
            <xdr:cNvPr id="4594" name="Check Box 1522" hidden="1">
              <a:extLst>
                <a:ext uri="{63B3BB69-23CF-44E3-9099-C40C66FF867C}">
                  <a14:compatExt spid="_x0000_s45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55</xdr:row>
          <xdr:rowOff>0</xdr:rowOff>
        </xdr:from>
        <xdr:to>
          <xdr:col>5</xdr:col>
          <xdr:colOff>76200</xdr:colOff>
          <xdr:row>56</xdr:row>
          <xdr:rowOff>9525</xdr:rowOff>
        </xdr:to>
        <xdr:sp macro="" textlink="">
          <xdr:nvSpPr>
            <xdr:cNvPr id="4595" name="Check Box 1523" hidden="1">
              <a:extLst>
                <a:ext uri="{63B3BB69-23CF-44E3-9099-C40C66FF867C}">
                  <a14:compatExt spid="_x0000_s45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55</xdr:row>
          <xdr:rowOff>0</xdr:rowOff>
        </xdr:from>
        <xdr:to>
          <xdr:col>6</xdr:col>
          <xdr:colOff>76200</xdr:colOff>
          <xdr:row>56</xdr:row>
          <xdr:rowOff>9525</xdr:rowOff>
        </xdr:to>
        <xdr:sp macro="" textlink="">
          <xdr:nvSpPr>
            <xdr:cNvPr id="4596" name="Check Box 1524" hidden="1">
              <a:extLst>
                <a:ext uri="{63B3BB69-23CF-44E3-9099-C40C66FF867C}">
                  <a14:compatExt spid="_x0000_s45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xdr:colOff>
          <xdr:row>55</xdr:row>
          <xdr:rowOff>0</xdr:rowOff>
        </xdr:from>
        <xdr:to>
          <xdr:col>7</xdr:col>
          <xdr:colOff>76200</xdr:colOff>
          <xdr:row>56</xdr:row>
          <xdr:rowOff>9525</xdr:rowOff>
        </xdr:to>
        <xdr:sp macro="" textlink="">
          <xdr:nvSpPr>
            <xdr:cNvPr id="4597" name="Check Box 1525" hidden="1">
              <a:extLst>
                <a:ext uri="{63B3BB69-23CF-44E3-9099-C40C66FF867C}">
                  <a14:compatExt spid="_x0000_s45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55</xdr:row>
          <xdr:rowOff>0</xdr:rowOff>
        </xdr:from>
        <xdr:to>
          <xdr:col>8</xdr:col>
          <xdr:colOff>76200</xdr:colOff>
          <xdr:row>56</xdr:row>
          <xdr:rowOff>9525</xdr:rowOff>
        </xdr:to>
        <xdr:sp macro="" textlink="">
          <xdr:nvSpPr>
            <xdr:cNvPr id="4598" name="Check Box 1526" hidden="1">
              <a:extLst>
                <a:ext uri="{63B3BB69-23CF-44E3-9099-C40C66FF867C}">
                  <a14:compatExt spid="_x0000_s45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38100</xdr:colOff>
          <xdr:row>55</xdr:row>
          <xdr:rowOff>0</xdr:rowOff>
        </xdr:from>
        <xdr:to>
          <xdr:col>9</xdr:col>
          <xdr:colOff>76200</xdr:colOff>
          <xdr:row>56</xdr:row>
          <xdr:rowOff>9525</xdr:rowOff>
        </xdr:to>
        <xdr:sp macro="" textlink="">
          <xdr:nvSpPr>
            <xdr:cNvPr id="4599" name="Check Box 1527" hidden="1">
              <a:extLst>
                <a:ext uri="{63B3BB69-23CF-44E3-9099-C40C66FF867C}">
                  <a14:compatExt spid="_x0000_s45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55</xdr:row>
          <xdr:rowOff>0</xdr:rowOff>
        </xdr:from>
        <xdr:to>
          <xdr:col>10</xdr:col>
          <xdr:colOff>76200</xdr:colOff>
          <xdr:row>56</xdr:row>
          <xdr:rowOff>9525</xdr:rowOff>
        </xdr:to>
        <xdr:sp macro="" textlink="">
          <xdr:nvSpPr>
            <xdr:cNvPr id="4600" name="Check Box 1528" hidden="1">
              <a:extLst>
                <a:ext uri="{63B3BB69-23CF-44E3-9099-C40C66FF867C}">
                  <a14:compatExt spid="_x0000_s46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55</xdr:row>
          <xdr:rowOff>0</xdr:rowOff>
        </xdr:from>
        <xdr:to>
          <xdr:col>11</xdr:col>
          <xdr:colOff>76200</xdr:colOff>
          <xdr:row>56</xdr:row>
          <xdr:rowOff>9525</xdr:rowOff>
        </xdr:to>
        <xdr:sp macro="" textlink="">
          <xdr:nvSpPr>
            <xdr:cNvPr id="4601" name="Check Box 1529" hidden="1">
              <a:extLst>
                <a:ext uri="{63B3BB69-23CF-44E3-9099-C40C66FF867C}">
                  <a14:compatExt spid="_x0000_s46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56</xdr:row>
          <xdr:rowOff>0</xdr:rowOff>
        </xdr:from>
        <xdr:to>
          <xdr:col>4</xdr:col>
          <xdr:colOff>76200</xdr:colOff>
          <xdr:row>57</xdr:row>
          <xdr:rowOff>9525</xdr:rowOff>
        </xdr:to>
        <xdr:sp macro="" textlink="">
          <xdr:nvSpPr>
            <xdr:cNvPr id="4602" name="Check Box 1530" hidden="1">
              <a:extLst>
                <a:ext uri="{63B3BB69-23CF-44E3-9099-C40C66FF867C}">
                  <a14:compatExt spid="_x0000_s46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56</xdr:row>
          <xdr:rowOff>0</xdr:rowOff>
        </xdr:from>
        <xdr:to>
          <xdr:col>5</xdr:col>
          <xdr:colOff>76200</xdr:colOff>
          <xdr:row>57</xdr:row>
          <xdr:rowOff>9525</xdr:rowOff>
        </xdr:to>
        <xdr:sp macro="" textlink="">
          <xdr:nvSpPr>
            <xdr:cNvPr id="4603" name="Check Box 1531" hidden="1">
              <a:extLst>
                <a:ext uri="{63B3BB69-23CF-44E3-9099-C40C66FF867C}">
                  <a14:compatExt spid="_x0000_s46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56</xdr:row>
          <xdr:rowOff>0</xdr:rowOff>
        </xdr:from>
        <xdr:to>
          <xdr:col>6</xdr:col>
          <xdr:colOff>76200</xdr:colOff>
          <xdr:row>57</xdr:row>
          <xdr:rowOff>9525</xdr:rowOff>
        </xdr:to>
        <xdr:sp macro="" textlink="">
          <xdr:nvSpPr>
            <xdr:cNvPr id="4604" name="Check Box 1532" hidden="1">
              <a:extLst>
                <a:ext uri="{63B3BB69-23CF-44E3-9099-C40C66FF867C}">
                  <a14:compatExt spid="_x0000_s46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xdr:colOff>
          <xdr:row>56</xdr:row>
          <xdr:rowOff>0</xdr:rowOff>
        </xdr:from>
        <xdr:to>
          <xdr:col>7</xdr:col>
          <xdr:colOff>76200</xdr:colOff>
          <xdr:row>57</xdr:row>
          <xdr:rowOff>9525</xdr:rowOff>
        </xdr:to>
        <xdr:sp macro="" textlink="">
          <xdr:nvSpPr>
            <xdr:cNvPr id="4605" name="Check Box 1533" hidden="1">
              <a:extLst>
                <a:ext uri="{63B3BB69-23CF-44E3-9099-C40C66FF867C}">
                  <a14:compatExt spid="_x0000_s460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56</xdr:row>
          <xdr:rowOff>0</xdr:rowOff>
        </xdr:from>
        <xdr:to>
          <xdr:col>8</xdr:col>
          <xdr:colOff>76200</xdr:colOff>
          <xdr:row>57</xdr:row>
          <xdr:rowOff>9525</xdr:rowOff>
        </xdr:to>
        <xdr:sp macro="" textlink="">
          <xdr:nvSpPr>
            <xdr:cNvPr id="4606" name="Check Box 1534" hidden="1">
              <a:extLst>
                <a:ext uri="{63B3BB69-23CF-44E3-9099-C40C66FF867C}">
                  <a14:compatExt spid="_x0000_s46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38100</xdr:colOff>
          <xdr:row>56</xdr:row>
          <xdr:rowOff>0</xdr:rowOff>
        </xdr:from>
        <xdr:to>
          <xdr:col>9</xdr:col>
          <xdr:colOff>76200</xdr:colOff>
          <xdr:row>57</xdr:row>
          <xdr:rowOff>9525</xdr:rowOff>
        </xdr:to>
        <xdr:sp macro="" textlink="">
          <xdr:nvSpPr>
            <xdr:cNvPr id="4607" name="Check Box 1535" hidden="1">
              <a:extLst>
                <a:ext uri="{63B3BB69-23CF-44E3-9099-C40C66FF867C}">
                  <a14:compatExt spid="_x0000_s46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56</xdr:row>
          <xdr:rowOff>0</xdr:rowOff>
        </xdr:from>
        <xdr:to>
          <xdr:col>10</xdr:col>
          <xdr:colOff>76200</xdr:colOff>
          <xdr:row>57</xdr:row>
          <xdr:rowOff>9525</xdr:rowOff>
        </xdr:to>
        <xdr:sp macro="" textlink="">
          <xdr:nvSpPr>
            <xdr:cNvPr id="4608" name="Check Box 1536" hidden="1">
              <a:extLst>
                <a:ext uri="{63B3BB69-23CF-44E3-9099-C40C66FF867C}">
                  <a14:compatExt spid="_x0000_s46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56</xdr:row>
          <xdr:rowOff>0</xdr:rowOff>
        </xdr:from>
        <xdr:to>
          <xdr:col>11</xdr:col>
          <xdr:colOff>76200</xdr:colOff>
          <xdr:row>57</xdr:row>
          <xdr:rowOff>9525</xdr:rowOff>
        </xdr:to>
        <xdr:sp macro="" textlink="">
          <xdr:nvSpPr>
            <xdr:cNvPr id="4609" name="Check Box 1537" hidden="1">
              <a:extLst>
                <a:ext uri="{63B3BB69-23CF-44E3-9099-C40C66FF867C}">
                  <a14:compatExt spid="_x0000_s46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57</xdr:row>
          <xdr:rowOff>0</xdr:rowOff>
        </xdr:from>
        <xdr:to>
          <xdr:col>4</xdr:col>
          <xdr:colOff>76200</xdr:colOff>
          <xdr:row>58</xdr:row>
          <xdr:rowOff>9525</xdr:rowOff>
        </xdr:to>
        <xdr:sp macro="" textlink="">
          <xdr:nvSpPr>
            <xdr:cNvPr id="4610" name="Check Box 1538" hidden="1">
              <a:extLst>
                <a:ext uri="{63B3BB69-23CF-44E3-9099-C40C66FF867C}">
                  <a14:compatExt spid="_x0000_s46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57</xdr:row>
          <xdr:rowOff>0</xdr:rowOff>
        </xdr:from>
        <xdr:to>
          <xdr:col>5</xdr:col>
          <xdr:colOff>76200</xdr:colOff>
          <xdr:row>58</xdr:row>
          <xdr:rowOff>9525</xdr:rowOff>
        </xdr:to>
        <xdr:sp macro="" textlink="">
          <xdr:nvSpPr>
            <xdr:cNvPr id="4611" name="Check Box 1539" hidden="1">
              <a:extLst>
                <a:ext uri="{63B3BB69-23CF-44E3-9099-C40C66FF867C}">
                  <a14:compatExt spid="_x0000_s46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57</xdr:row>
          <xdr:rowOff>0</xdr:rowOff>
        </xdr:from>
        <xdr:to>
          <xdr:col>6</xdr:col>
          <xdr:colOff>76200</xdr:colOff>
          <xdr:row>58</xdr:row>
          <xdr:rowOff>9525</xdr:rowOff>
        </xdr:to>
        <xdr:sp macro="" textlink="">
          <xdr:nvSpPr>
            <xdr:cNvPr id="4612" name="Check Box 1540" hidden="1">
              <a:extLst>
                <a:ext uri="{63B3BB69-23CF-44E3-9099-C40C66FF867C}">
                  <a14:compatExt spid="_x0000_s46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xdr:colOff>
          <xdr:row>57</xdr:row>
          <xdr:rowOff>0</xdr:rowOff>
        </xdr:from>
        <xdr:to>
          <xdr:col>7</xdr:col>
          <xdr:colOff>76200</xdr:colOff>
          <xdr:row>58</xdr:row>
          <xdr:rowOff>9525</xdr:rowOff>
        </xdr:to>
        <xdr:sp macro="" textlink="">
          <xdr:nvSpPr>
            <xdr:cNvPr id="4613" name="Check Box 1541" hidden="1">
              <a:extLst>
                <a:ext uri="{63B3BB69-23CF-44E3-9099-C40C66FF867C}">
                  <a14:compatExt spid="_x0000_s46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57</xdr:row>
          <xdr:rowOff>0</xdr:rowOff>
        </xdr:from>
        <xdr:to>
          <xdr:col>8</xdr:col>
          <xdr:colOff>76200</xdr:colOff>
          <xdr:row>58</xdr:row>
          <xdr:rowOff>9525</xdr:rowOff>
        </xdr:to>
        <xdr:sp macro="" textlink="">
          <xdr:nvSpPr>
            <xdr:cNvPr id="4614" name="Check Box 1542" hidden="1">
              <a:extLst>
                <a:ext uri="{63B3BB69-23CF-44E3-9099-C40C66FF867C}">
                  <a14:compatExt spid="_x0000_s46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38100</xdr:colOff>
          <xdr:row>57</xdr:row>
          <xdr:rowOff>0</xdr:rowOff>
        </xdr:from>
        <xdr:to>
          <xdr:col>9</xdr:col>
          <xdr:colOff>76200</xdr:colOff>
          <xdr:row>58</xdr:row>
          <xdr:rowOff>9525</xdr:rowOff>
        </xdr:to>
        <xdr:sp macro="" textlink="">
          <xdr:nvSpPr>
            <xdr:cNvPr id="4615" name="Check Box 1543" hidden="1">
              <a:extLst>
                <a:ext uri="{63B3BB69-23CF-44E3-9099-C40C66FF867C}">
                  <a14:compatExt spid="_x0000_s46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57</xdr:row>
          <xdr:rowOff>0</xdr:rowOff>
        </xdr:from>
        <xdr:to>
          <xdr:col>10</xdr:col>
          <xdr:colOff>76200</xdr:colOff>
          <xdr:row>58</xdr:row>
          <xdr:rowOff>9525</xdr:rowOff>
        </xdr:to>
        <xdr:sp macro="" textlink="">
          <xdr:nvSpPr>
            <xdr:cNvPr id="4616" name="Check Box 1544" hidden="1">
              <a:extLst>
                <a:ext uri="{63B3BB69-23CF-44E3-9099-C40C66FF867C}">
                  <a14:compatExt spid="_x0000_s46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57</xdr:row>
          <xdr:rowOff>0</xdr:rowOff>
        </xdr:from>
        <xdr:to>
          <xdr:col>11</xdr:col>
          <xdr:colOff>76200</xdr:colOff>
          <xdr:row>58</xdr:row>
          <xdr:rowOff>9525</xdr:rowOff>
        </xdr:to>
        <xdr:sp macro="" textlink="">
          <xdr:nvSpPr>
            <xdr:cNvPr id="4617" name="Check Box 1545" hidden="1">
              <a:extLst>
                <a:ext uri="{63B3BB69-23CF-44E3-9099-C40C66FF867C}">
                  <a14:compatExt spid="_x0000_s46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58</xdr:row>
          <xdr:rowOff>0</xdr:rowOff>
        </xdr:from>
        <xdr:to>
          <xdr:col>4</xdr:col>
          <xdr:colOff>76200</xdr:colOff>
          <xdr:row>59</xdr:row>
          <xdr:rowOff>9525</xdr:rowOff>
        </xdr:to>
        <xdr:sp macro="" textlink="">
          <xdr:nvSpPr>
            <xdr:cNvPr id="4618" name="Check Box 1546" hidden="1">
              <a:extLst>
                <a:ext uri="{63B3BB69-23CF-44E3-9099-C40C66FF867C}">
                  <a14:compatExt spid="_x0000_s46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58</xdr:row>
          <xdr:rowOff>0</xdr:rowOff>
        </xdr:from>
        <xdr:to>
          <xdr:col>5</xdr:col>
          <xdr:colOff>76200</xdr:colOff>
          <xdr:row>59</xdr:row>
          <xdr:rowOff>9525</xdr:rowOff>
        </xdr:to>
        <xdr:sp macro="" textlink="">
          <xdr:nvSpPr>
            <xdr:cNvPr id="4619" name="Check Box 1547" hidden="1">
              <a:extLst>
                <a:ext uri="{63B3BB69-23CF-44E3-9099-C40C66FF867C}">
                  <a14:compatExt spid="_x0000_s46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58</xdr:row>
          <xdr:rowOff>0</xdr:rowOff>
        </xdr:from>
        <xdr:to>
          <xdr:col>6</xdr:col>
          <xdr:colOff>76200</xdr:colOff>
          <xdr:row>59</xdr:row>
          <xdr:rowOff>9525</xdr:rowOff>
        </xdr:to>
        <xdr:sp macro="" textlink="">
          <xdr:nvSpPr>
            <xdr:cNvPr id="4620" name="Check Box 1548" hidden="1">
              <a:extLst>
                <a:ext uri="{63B3BB69-23CF-44E3-9099-C40C66FF867C}">
                  <a14:compatExt spid="_x0000_s46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xdr:colOff>
          <xdr:row>58</xdr:row>
          <xdr:rowOff>0</xdr:rowOff>
        </xdr:from>
        <xdr:to>
          <xdr:col>7</xdr:col>
          <xdr:colOff>76200</xdr:colOff>
          <xdr:row>59</xdr:row>
          <xdr:rowOff>9525</xdr:rowOff>
        </xdr:to>
        <xdr:sp macro="" textlink="">
          <xdr:nvSpPr>
            <xdr:cNvPr id="4621" name="Check Box 1549" hidden="1">
              <a:extLst>
                <a:ext uri="{63B3BB69-23CF-44E3-9099-C40C66FF867C}">
                  <a14:compatExt spid="_x0000_s46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58</xdr:row>
          <xdr:rowOff>0</xdr:rowOff>
        </xdr:from>
        <xdr:to>
          <xdr:col>8</xdr:col>
          <xdr:colOff>76200</xdr:colOff>
          <xdr:row>59</xdr:row>
          <xdr:rowOff>9525</xdr:rowOff>
        </xdr:to>
        <xdr:sp macro="" textlink="">
          <xdr:nvSpPr>
            <xdr:cNvPr id="4622" name="Check Box 1550" hidden="1">
              <a:extLst>
                <a:ext uri="{63B3BB69-23CF-44E3-9099-C40C66FF867C}">
                  <a14:compatExt spid="_x0000_s46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38100</xdr:colOff>
          <xdr:row>58</xdr:row>
          <xdr:rowOff>0</xdr:rowOff>
        </xdr:from>
        <xdr:to>
          <xdr:col>9</xdr:col>
          <xdr:colOff>76200</xdr:colOff>
          <xdr:row>59</xdr:row>
          <xdr:rowOff>9525</xdr:rowOff>
        </xdr:to>
        <xdr:sp macro="" textlink="">
          <xdr:nvSpPr>
            <xdr:cNvPr id="4623" name="Check Box 1551" hidden="1">
              <a:extLst>
                <a:ext uri="{63B3BB69-23CF-44E3-9099-C40C66FF867C}">
                  <a14:compatExt spid="_x0000_s46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58</xdr:row>
          <xdr:rowOff>0</xdr:rowOff>
        </xdr:from>
        <xdr:to>
          <xdr:col>10</xdr:col>
          <xdr:colOff>76200</xdr:colOff>
          <xdr:row>59</xdr:row>
          <xdr:rowOff>9525</xdr:rowOff>
        </xdr:to>
        <xdr:sp macro="" textlink="">
          <xdr:nvSpPr>
            <xdr:cNvPr id="4624" name="Check Box 1552" hidden="1">
              <a:extLst>
                <a:ext uri="{63B3BB69-23CF-44E3-9099-C40C66FF867C}">
                  <a14:compatExt spid="_x0000_s46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57</xdr:row>
          <xdr:rowOff>200025</xdr:rowOff>
        </xdr:from>
        <xdr:to>
          <xdr:col>11</xdr:col>
          <xdr:colOff>76200</xdr:colOff>
          <xdr:row>59</xdr:row>
          <xdr:rowOff>0</xdr:rowOff>
        </xdr:to>
        <xdr:sp macro="" textlink="">
          <xdr:nvSpPr>
            <xdr:cNvPr id="4625" name="Check Box 1553" hidden="1">
              <a:extLst>
                <a:ext uri="{63B3BB69-23CF-44E3-9099-C40C66FF867C}">
                  <a14:compatExt spid="_x0000_s46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59</xdr:row>
          <xdr:rowOff>0</xdr:rowOff>
        </xdr:from>
        <xdr:to>
          <xdr:col>4</xdr:col>
          <xdr:colOff>76200</xdr:colOff>
          <xdr:row>60</xdr:row>
          <xdr:rowOff>9525</xdr:rowOff>
        </xdr:to>
        <xdr:sp macro="" textlink="">
          <xdr:nvSpPr>
            <xdr:cNvPr id="4626" name="Check Box 1554" hidden="1">
              <a:extLst>
                <a:ext uri="{63B3BB69-23CF-44E3-9099-C40C66FF867C}">
                  <a14:compatExt spid="_x0000_s46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59</xdr:row>
          <xdr:rowOff>0</xdr:rowOff>
        </xdr:from>
        <xdr:to>
          <xdr:col>5</xdr:col>
          <xdr:colOff>76200</xdr:colOff>
          <xdr:row>60</xdr:row>
          <xdr:rowOff>9525</xdr:rowOff>
        </xdr:to>
        <xdr:sp macro="" textlink="">
          <xdr:nvSpPr>
            <xdr:cNvPr id="4627" name="Check Box 1555" hidden="1">
              <a:extLst>
                <a:ext uri="{63B3BB69-23CF-44E3-9099-C40C66FF867C}">
                  <a14:compatExt spid="_x0000_s46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59</xdr:row>
          <xdr:rowOff>0</xdr:rowOff>
        </xdr:from>
        <xdr:to>
          <xdr:col>6</xdr:col>
          <xdr:colOff>76200</xdr:colOff>
          <xdr:row>60</xdr:row>
          <xdr:rowOff>9525</xdr:rowOff>
        </xdr:to>
        <xdr:sp macro="" textlink="">
          <xdr:nvSpPr>
            <xdr:cNvPr id="4628" name="Check Box 1556" hidden="1">
              <a:extLst>
                <a:ext uri="{63B3BB69-23CF-44E3-9099-C40C66FF867C}">
                  <a14:compatExt spid="_x0000_s46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xdr:colOff>
          <xdr:row>59</xdr:row>
          <xdr:rowOff>0</xdr:rowOff>
        </xdr:from>
        <xdr:to>
          <xdr:col>7</xdr:col>
          <xdr:colOff>76200</xdr:colOff>
          <xdr:row>60</xdr:row>
          <xdr:rowOff>9525</xdr:rowOff>
        </xdr:to>
        <xdr:sp macro="" textlink="">
          <xdr:nvSpPr>
            <xdr:cNvPr id="4629" name="Check Box 1557" hidden="1">
              <a:extLst>
                <a:ext uri="{63B3BB69-23CF-44E3-9099-C40C66FF867C}">
                  <a14:compatExt spid="_x0000_s46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59</xdr:row>
          <xdr:rowOff>0</xdr:rowOff>
        </xdr:from>
        <xdr:to>
          <xdr:col>8</xdr:col>
          <xdr:colOff>76200</xdr:colOff>
          <xdr:row>60</xdr:row>
          <xdr:rowOff>9525</xdr:rowOff>
        </xdr:to>
        <xdr:sp macro="" textlink="">
          <xdr:nvSpPr>
            <xdr:cNvPr id="4630" name="Check Box 1558" hidden="1">
              <a:extLst>
                <a:ext uri="{63B3BB69-23CF-44E3-9099-C40C66FF867C}">
                  <a14:compatExt spid="_x0000_s46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38100</xdr:colOff>
          <xdr:row>59</xdr:row>
          <xdr:rowOff>0</xdr:rowOff>
        </xdr:from>
        <xdr:to>
          <xdr:col>9</xdr:col>
          <xdr:colOff>76200</xdr:colOff>
          <xdr:row>60</xdr:row>
          <xdr:rowOff>9525</xdr:rowOff>
        </xdr:to>
        <xdr:sp macro="" textlink="">
          <xdr:nvSpPr>
            <xdr:cNvPr id="4631" name="Check Box 1559" hidden="1">
              <a:extLst>
                <a:ext uri="{63B3BB69-23CF-44E3-9099-C40C66FF867C}">
                  <a14:compatExt spid="_x0000_s46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59</xdr:row>
          <xdr:rowOff>0</xdr:rowOff>
        </xdr:from>
        <xdr:to>
          <xdr:col>10</xdr:col>
          <xdr:colOff>76200</xdr:colOff>
          <xdr:row>60</xdr:row>
          <xdr:rowOff>9525</xdr:rowOff>
        </xdr:to>
        <xdr:sp macro="" textlink="">
          <xdr:nvSpPr>
            <xdr:cNvPr id="4632" name="Check Box 1560" hidden="1">
              <a:extLst>
                <a:ext uri="{63B3BB69-23CF-44E3-9099-C40C66FF867C}">
                  <a14:compatExt spid="_x0000_s46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59</xdr:row>
          <xdr:rowOff>0</xdr:rowOff>
        </xdr:from>
        <xdr:to>
          <xdr:col>11</xdr:col>
          <xdr:colOff>76200</xdr:colOff>
          <xdr:row>60</xdr:row>
          <xdr:rowOff>9525</xdr:rowOff>
        </xdr:to>
        <xdr:sp macro="" textlink="">
          <xdr:nvSpPr>
            <xdr:cNvPr id="4633" name="Check Box 1561" hidden="1">
              <a:extLst>
                <a:ext uri="{63B3BB69-23CF-44E3-9099-C40C66FF867C}">
                  <a14:compatExt spid="_x0000_s46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60</xdr:row>
          <xdr:rowOff>0</xdr:rowOff>
        </xdr:from>
        <xdr:to>
          <xdr:col>4</xdr:col>
          <xdr:colOff>76200</xdr:colOff>
          <xdr:row>61</xdr:row>
          <xdr:rowOff>9525</xdr:rowOff>
        </xdr:to>
        <xdr:sp macro="" textlink="">
          <xdr:nvSpPr>
            <xdr:cNvPr id="4634" name="Check Box 1562" hidden="1">
              <a:extLst>
                <a:ext uri="{63B3BB69-23CF-44E3-9099-C40C66FF867C}">
                  <a14:compatExt spid="_x0000_s46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60</xdr:row>
          <xdr:rowOff>0</xdr:rowOff>
        </xdr:from>
        <xdr:to>
          <xdr:col>5</xdr:col>
          <xdr:colOff>76200</xdr:colOff>
          <xdr:row>61</xdr:row>
          <xdr:rowOff>9525</xdr:rowOff>
        </xdr:to>
        <xdr:sp macro="" textlink="">
          <xdr:nvSpPr>
            <xdr:cNvPr id="4635" name="Check Box 1563" hidden="1">
              <a:extLst>
                <a:ext uri="{63B3BB69-23CF-44E3-9099-C40C66FF867C}">
                  <a14:compatExt spid="_x0000_s46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60</xdr:row>
          <xdr:rowOff>0</xdr:rowOff>
        </xdr:from>
        <xdr:to>
          <xdr:col>6</xdr:col>
          <xdr:colOff>76200</xdr:colOff>
          <xdr:row>61</xdr:row>
          <xdr:rowOff>9525</xdr:rowOff>
        </xdr:to>
        <xdr:sp macro="" textlink="">
          <xdr:nvSpPr>
            <xdr:cNvPr id="4636" name="Check Box 1564" hidden="1">
              <a:extLst>
                <a:ext uri="{63B3BB69-23CF-44E3-9099-C40C66FF867C}">
                  <a14:compatExt spid="_x0000_s46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xdr:colOff>
          <xdr:row>60</xdr:row>
          <xdr:rowOff>0</xdr:rowOff>
        </xdr:from>
        <xdr:to>
          <xdr:col>7</xdr:col>
          <xdr:colOff>76200</xdr:colOff>
          <xdr:row>61</xdr:row>
          <xdr:rowOff>9525</xdr:rowOff>
        </xdr:to>
        <xdr:sp macro="" textlink="">
          <xdr:nvSpPr>
            <xdr:cNvPr id="4637" name="Check Box 1565" hidden="1">
              <a:extLst>
                <a:ext uri="{63B3BB69-23CF-44E3-9099-C40C66FF867C}">
                  <a14:compatExt spid="_x0000_s46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60</xdr:row>
          <xdr:rowOff>0</xdr:rowOff>
        </xdr:from>
        <xdr:to>
          <xdr:col>8</xdr:col>
          <xdr:colOff>76200</xdr:colOff>
          <xdr:row>61</xdr:row>
          <xdr:rowOff>9525</xdr:rowOff>
        </xdr:to>
        <xdr:sp macro="" textlink="">
          <xdr:nvSpPr>
            <xdr:cNvPr id="4638" name="Check Box 1566" hidden="1">
              <a:extLst>
                <a:ext uri="{63B3BB69-23CF-44E3-9099-C40C66FF867C}">
                  <a14:compatExt spid="_x0000_s46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38100</xdr:colOff>
          <xdr:row>60</xdr:row>
          <xdr:rowOff>0</xdr:rowOff>
        </xdr:from>
        <xdr:to>
          <xdr:col>9</xdr:col>
          <xdr:colOff>76200</xdr:colOff>
          <xdr:row>61</xdr:row>
          <xdr:rowOff>9525</xdr:rowOff>
        </xdr:to>
        <xdr:sp macro="" textlink="">
          <xdr:nvSpPr>
            <xdr:cNvPr id="4639" name="Check Box 1567" hidden="1">
              <a:extLst>
                <a:ext uri="{63B3BB69-23CF-44E3-9099-C40C66FF867C}">
                  <a14:compatExt spid="_x0000_s46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60</xdr:row>
          <xdr:rowOff>0</xdr:rowOff>
        </xdr:from>
        <xdr:to>
          <xdr:col>10</xdr:col>
          <xdr:colOff>76200</xdr:colOff>
          <xdr:row>61</xdr:row>
          <xdr:rowOff>9525</xdr:rowOff>
        </xdr:to>
        <xdr:sp macro="" textlink="">
          <xdr:nvSpPr>
            <xdr:cNvPr id="4640" name="Check Box 1568" hidden="1">
              <a:extLst>
                <a:ext uri="{63B3BB69-23CF-44E3-9099-C40C66FF867C}">
                  <a14:compatExt spid="_x0000_s46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60</xdr:row>
          <xdr:rowOff>0</xdr:rowOff>
        </xdr:from>
        <xdr:to>
          <xdr:col>11</xdr:col>
          <xdr:colOff>76200</xdr:colOff>
          <xdr:row>61</xdr:row>
          <xdr:rowOff>9525</xdr:rowOff>
        </xdr:to>
        <xdr:sp macro="" textlink="">
          <xdr:nvSpPr>
            <xdr:cNvPr id="4641" name="Check Box 1569" hidden="1">
              <a:extLst>
                <a:ext uri="{63B3BB69-23CF-44E3-9099-C40C66FF867C}">
                  <a14:compatExt spid="_x0000_s46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61</xdr:row>
          <xdr:rowOff>0</xdr:rowOff>
        </xdr:from>
        <xdr:to>
          <xdr:col>4</xdr:col>
          <xdr:colOff>76200</xdr:colOff>
          <xdr:row>62</xdr:row>
          <xdr:rowOff>9525</xdr:rowOff>
        </xdr:to>
        <xdr:sp macro="" textlink="">
          <xdr:nvSpPr>
            <xdr:cNvPr id="4642" name="Check Box 1570" hidden="1">
              <a:extLst>
                <a:ext uri="{63B3BB69-23CF-44E3-9099-C40C66FF867C}">
                  <a14:compatExt spid="_x0000_s46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61</xdr:row>
          <xdr:rowOff>0</xdr:rowOff>
        </xdr:from>
        <xdr:to>
          <xdr:col>5</xdr:col>
          <xdr:colOff>76200</xdr:colOff>
          <xdr:row>62</xdr:row>
          <xdr:rowOff>9525</xdr:rowOff>
        </xdr:to>
        <xdr:sp macro="" textlink="">
          <xdr:nvSpPr>
            <xdr:cNvPr id="4643" name="Check Box 1571" hidden="1">
              <a:extLst>
                <a:ext uri="{63B3BB69-23CF-44E3-9099-C40C66FF867C}">
                  <a14:compatExt spid="_x0000_s46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61</xdr:row>
          <xdr:rowOff>0</xdr:rowOff>
        </xdr:from>
        <xdr:to>
          <xdr:col>6</xdr:col>
          <xdr:colOff>76200</xdr:colOff>
          <xdr:row>62</xdr:row>
          <xdr:rowOff>9525</xdr:rowOff>
        </xdr:to>
        <xdr:sp macro="" textlink="">
          <xdr:nvSpPr>
            <xdr:cNvPr id="4644" name="Check Box 1572" hidden="1">
              <a:extLst>
                <a:ext uri="{63B3BB69-23CF-44E3-9099-C40C66FF867C}">
                  <a14:compatExt spid="_x0000_s46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xdr:colOff>
          <xdr:row>61</xdr:row>
          <xdr:rowOff>0</xdr:rowOff>
        </xdr:from>
        <xdr:to>
          <xdr:col>7</xdr:col>
          <xdr:colOff>76200</xdr:colOff>
          <xdr:row>62</xdr:row>
          <xdr:rowOff>9525</xdr:rowOff>
        </xdr:to>
        <xdr:sp macro="" textlink="">
          <xdr:nvSpPr>
            <xdr:cNvPr id="4645" name="Check Box 1573" hidden="1">
              <a:extLst>
                <a:ext uri="{63B3BB69-23CF-44E3-9099-C40C66FF867C}">
                  <a14:compatExt spid="_x0000_s46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61</xdr:row>
          <xdr:rowOff>0</xdr:rowOff>
        </xdr:from>
        <xdr:to>
          <xdr:col>8</xdr:col>
          <xdr:colOff>76200</xdr:colOff>
          <xdr:row>62</xdr:row>
          <xdr:rowOff>9525</xdr:rowOff>
        </xdr:to>
        <xdr:sp macro="" textlink="">
          <xdr:nvSpPr>
            <xdr:cNvPr id="4646" name="Check Box 1574" hidden="1">
              <a:extLst>
                <a:ext uri="{63B3BB69-23CF-44E3-9099-C40C66FF867C}">
                  <a14:compatExt spid="_x0000_s46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38100</xdr:colOff>
          <xdr:row>61</xdr:row>
          <xdr:rowOff>0</xdr:rowOff>
        </xdr:from>
        <xdr:to>
          <xdr:col>9</xdr:col>
          <xdr:colOff>76200</xdr:colOff>
          <xdr:row>62</xdr:row>
          <xdr:rowOff>9525</xdr:rowOff>
        </xdr:to>
        <xdr:sp macro="" textlink="">
          <xdr:nvSpPr>
            <xdr:cNvPr id="4647" name="Check Box 1575" hidden="1">
              <a:extLst>
                <a:ext uri="{63B3BB69-23CF-44E3-9099-C40C66FF867C}">
                  <a14:compatExt spid="_x0000_s46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61</xdr:row>
          <xdr:rowOff>0</xdr:rowOff>
        </xdr:from>
        <xdr:to>
          <xdr:col>10</xdr:col>
          <xdr:colOff>76200</xdr:colOff>
          <xdr:row>62</xdr:row>
          <xdr:rowOff>9525</xdr:rowOff>
        </xdr:to>
        <xdr:sp macro="" textlink="">
          <xdr:nvSpPr>
            <xdr:cNvPr id="4648" name="Check Box 1576" hidden="1">
              <a:extLst>
                <a:ext uri="{63B3BB69-23CF-44E3-9099-C40C66FF867C}">
                  <a14:compatExt spid="_x0000_s46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61</xdr:row>
          <xdr:rowOff>9525</xdr:rowOff>
        </xdr:from>
        <xdr:to>
          <xdr:col>11</xdr:col>
          <xdr:colOff>76200</xdr:colOff>
          <xdr:row>62</xdr:row>
          <xdr:rowOff>19050</xdr:rowOff>
        </xdr:to>
        <xdr:sp macro="" textlink="">
          <xdr:nvSpPr>
            <xdr:cNvPr id="4649" name="Check Box 1577" hidden="1">
              <a:extLst>
                <a:ext uri="{63B3BB69-23CF-44E3-9099-C40C66FF867C}">
                  <a14:compatExt spid="_x0000_s46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62</xdr:row>
          <xdr:rowOff>0</xdr:rowOff>
        </xdr:from>
        <xdr:to>
          <xdr:col>4</xdr:col>
          <xdr:colOff>76200</xdr:colOff>
          <xdr:row>63</xdr:row>
          <xdr:rowOff>9525</xdr:rowOff>
        </xdr:to>
        <xdr:sp macro="" textlink="">
          <xdr:nvSpPr>
            <xdr:cNvPr id="4650" name="Check Box 1578" hidden="1">
              <a:extLst>
                <a:ext uri="{63B3BB69-23CF-44E3-9099-C40C66FF867C}">
                  <a14:compatExt spid="_x0000_s46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62</xdr:row>
          <xdr:rowOff>0</xdr:rowOff>
        </xdr:from>
        <xdr:to>
          <xdr:col>5</xdr:col>
          <xdr:colOff>76200</xdr:colOff>
          <xdr:row>63</xdr:row>
          <xdr:rowOff>9525</xdr:rowOff>
        </xdr:to>
        <xdr:sp macro="" textlink="">
          <xdr:nvSpPr>
            <xdr:cNvPr id="4651" name="Check Box 1579" hidden="1">
              <a:extLst>
                <a:ext uri="{63B3BB69-23CF-44E3-9099-C40C66FF867C}">
                  <a14:compatExt spid="_x0000_s46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62</xdr:row>
          <xdr:rowOff>0</xdr:rowOff>
        </xdr:from>
        <xdr:to>
          <xdr:col>6</xdr:col>
          <xdr:colOff>76200</xdr:colOff>
          <xdr:row>63</xdr:row>
          <xdr:rowOff>9525</xdr:rowOff>
        </xdr:to>
        <xdr:sp macro="" textlink="">
          <xdr:nvSpPr>
            <xdr:cNvPr id="4652" name="Check Box 1580" hidden="1">
              <a:extLst>
                <a:ext uri="{63B3BB69-23CF-44E3-9099-C40C66FF867C}">
                  <a14:compatExt spid="_x0000_s46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xdr:colOff>
          <xdr:row>62</xdr:row>
          <xdr:rowOff>0</xdr:rowOff>
        </xdr:from>
        <xdr:to>
          <xdr:col>7</xdr:col>
          <xdr:colOff>76200</xdr:colOff>
          <xdr:row>63</xdr:row>
          <xdr:rowOff>9525</xdr:rowOff>
        </xdr:to>
        <xdr:sp macro="" textlink="">
          <xdr:nvSpPr>
            <xdr:cNvPr id="4653" name="Check Box 1581" hidden="1">
              <a:extLst>
                <a:ext uri="{63B3BB69-23CF-44E3-9099-C40C66FF867C}">
                  <a14:compatExt spid="_x0000_s46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62</xdr:row>
          <xdr:rowOff>0</xdr:rowOff>
        </xdr:from>
        <xdr:to>
          <xdr:col>8</xdr:col>
          <xdr:colOff>76200</xdr:colOff>
          <xdr:row>63</xdr:row>
          <xdr:rowOff>9525</xdr:rowOff>
        </xdr:to>
        <xdr:sp macro="" textlink="">
          <xdr:nvSpPr>
            <xdr:cNvPr id="4654" name="Check Box 1582" hidden="1">
              <a:extLst>
                <a:ext uri="{63B3BB69-23CF-44E3-9099-C40C66FF867C}">
                  <a14:compatExt spid="_x0000_s46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38100</xdr:colOff>
          <xdr:row>62</xdr:row>
          <xdr:rowOff>0</xdr:rowOff>
        </xdr:from>
        <xdr:to>
          <xdr:col>9</xdr:col>
          <xdr:colOff>76200</xdr:colOff>
          <xdr:row>63</xdr:row>
          <xdr:rowOff>9525</xdr:rowOff>
        </xdr:to>
        <xdr:sp macro="" textlink="">
          <xdr:nvSpPr>
            <xdr:cNvPr id="4655" name="Check Box 1583" hidden="1">
              <a:extLst>
                <a:ext uri="{63B3BB69-23CF-44E3-9099-C40C66FF867C}">
                  <a14:compatExt spid="_x0000_s46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62</xdr:row>
          <xdr:rowOff>0</xdr:rowOff>
        </xdr:from>
        <xdr:to>
          <xdr:col>10</xdr:col>
          <xdr:colOff>76200</xdr:colOff>
          <xdr:row>63</xdr:row>
          <xdr:rowOff>9525</xdr:rowOff>
        </xdr:to>
        <xdr:sp macro="" textlink="">
          <xdr:nvSpPr>
            <xdr:cNvPr id="4656" name="Check Box 1584" hidden="1">
              <a:extLst>
                <a:ext uri="{63B3BB69-23CF-44E3-9099-C40C66FF867C}">
                  <a14:compatExt spid="_x0000_s46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62</xdr:row>
          <xdr:rowOff>0</xdr:rowOff>
        </xdr:from>
        <xdr:to>
          <xdr:col>11</xdr:col>
          <xdr:colOff>76200</xdr:colOff>
          <xdr:row>63</xdr:row>
          <xdr:rowOff>9525</xdr:rowOff>
        </xdr:to>
        <xdr:sp macro="" textlink="">
          <xdr:nvSpPr>
            <xdr:cNvPr id="4657" name="Check Box 1585" hidden="1">
              <a:extLst>
                <a:ext uri="{63B3BB69-23CF-44E3-9099-C40C66FF867C}">
                  <a14:compatExt spid="_x0000_s46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28</xdr:row>
          <xdr:rowOff>9525</xdr:rowOff>
        </xdr:from>
        <xdr:to>
          <xdr:col>11</xdr:col>
          <xdr:colOff>76200</xdr:colOff>
          <xdr:row>29</xdr:row>
          <xdr:rowOff>19050</xdr:rowOff>
        </xdr:to>
        <xdr:sp macro="" textlink="">
          <xdr:nvSpPr>
            <xdr:cNvPr id="4735" name="Check Box 1663" hidden="1">
              <a:extLst>
                <a:ext uri="{63B3BB69-23CF-44E3-9099-C40C66FF867C}">
                  <a14:compatExt spid="_x0000_s47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31</xdr:row>
          <xdr:rowOff>200025</xdr:rowOff>
        </xdr:from>
        <xdr:to>
          <xdr:col>11</xdr:col>
          <xdr:colOff>76200</xdr:colOff>
          <xdr:row>33</xdr:row>
          <xdr:rowOff>0</xdr:rowOff>
        </xdr:to>
        <xdr:sp macro="" textlink="">
          <xdr:nvSpPr>
            <xdr:cNvPr id="4760" name="Check Box 1688" hidden="1">
              <a:extLst>
                <a:ext uri="{63B3BB69-23CF-44E3-9099-C40C66FF867C}">
                  <a14:compatExt spid="_x0000_s47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31</xdr:row>
          <xdr:rowOff>0</xdr:rowOff>
        </xdr:from>
        <xdr:to>
          <xdr:col>11</xdr:col>
          <xdr:colOff>76200</xdr:colOff>
          <xdr:row>32</xdr:row>
          <xdr:rowOff>9525</xdr:rowOff>
        </xdr:to>
        <xdr:sp macro="" textlink="">
          <xdr:nvSpPr>
            <xdr:cNvPr id="4762" name="Check Box 1690" hidden="1">
              <a:extLst>
                <a:ext uri="{63B3BB69-23CF-44E3-9099-C40C66FF867C}">
                  <a14:compatExt spid="_x0000_s4762"/>
                </a:ext>
              </a:extLst>
            </xdr:cNvPr>
            <xdr:cNvSpPr/>
          </xdr:nvSpPr>
          <xdr:spPr>
            <a:xfrm>
              <a:off x="0" y="0"/>
              <a:ext cx="0" cy="0"/>
            </a:xfrm>
            <a:prstGeom prst="rect">
              <a:avLst/>
            </a:prstGeom>
          </xdr:spPr>
        </xdr:sp>
        <xdr:clientData/>
      </xdr:twoCellAnchor>
    </mc:Choice>
    <mc:Fallback/>
  </mc:AlternateContent>
  <xdr:twoCellAnchor editAs="oneCell">
    <xdr:from>
      <xdr:col>43</xdr:col>
      <xdr:colOff>106913</xdr:colOff>
      <xdr:row>27</xdr:row>
      <xdr:rowOff>136073</xdr:rowOff>
    </xdr:from>
    <xdr:to>
      <xdr:col>52</xdr:col>
      <xdr:colOff>1333109</xdr:colOff>
      <xdr:row>45</xdr:row>
      <xdr:rowOff>136073</xdr:rowOff>
    </xdr:to>
    <xdr:graphicFrame macro="">
      <xdr:nvGraphicFramePr>
        <xdr:cNvPr id="4961" name="Gráfico 188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106913</xdr:colOff>
      <xdr:row>2</xdr:row>
      <xdr:rowOff>114106</xdr:rowOff>
    </xdr:from>
    <xdr:to>
      <xdr:col>38</xdr:col>
      <xdr:colOff>171838</xdr:colOff>
      <xdr:row>46</xdr:row>
      <xdr:rowOff>104581</xdr:rowOff>
    </xdr:to>
    <xdr:graphicFrame macro="">
      <xdr:nvGraphicFramePr>
        <xdr:cNvPr id="4980" name="Gráfico 190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171450</xdr:colOff>
      <xdr:row>72</xdr:row>
      <xdr:rowOff>38100</xdr:rowOff>
    </xdr:from>
    <xdr:to>
      <xdr:col>22</xdr:col>
      <xdr:colOff>66675</xdr:colOff>
      <xdr:row>95</xdr:row>
      <xdr:rowOff>133350</xdr:rowOff>
    </xdr:to>
    <xdr:sp macro="" textlink="">
      <xdr:nvSpPr>
        <xdr:cNvPr id="4993" name="Rectangle 1921"/>
        <xdr:cNvSpPr>
          <a:spLocks noChangeArrowheads="1"/>
        </xdr:cNvSpPr>
      </xdr:nvSpPr>
      <xdr:spPr bwMode="auto">
        <a:xfrm>
          <a:off x="171450" y="14039850"/>
          <a:ext cx="6067425" cy="3381375"/>
        </a:xfrm>
        <a:prstGeom prst="rect">
          <a:avLst/>
        </a:prstGeom>
        <a:solidFill>
          <a:srgbClr val="EAE7DA"/>
        </a:solidFill>
        <a:ln>
          <a:solidFill>
            <a:schemeClr val="bg2">
              <a:lumMod val="25000"/>
              <a:alpha val="52000"/>
            </a:schemeClr>
          </a:solidFill>
        </a:ln>
        <a:effectLst/>
        <a:extLst/>
      </xdr:spPr>
      <xdr:txBody>
        <a:bodyPr vertOverflow="clip" wrap="square" lIns="144000" tIns="118800" rIns="90000" bIns="118800" anchor="t" upright="1"/>
        <a:lstStyle/>
        <a:p>
          <a:pPr algn="l" rtl="0">
            <a:defRPr sz="1000"/>
          </a:pPr>
          <a:endParaRPr lang="pt-BR" sz="1000" b="0" i="0" u="none" strike="noStrike" baseline="0">
            <a:solidFill>
              <a:srgbClr val="000000"/>
            </a:solidFill>
            <a:latin typeface="Tahoma"/>
            <a:ea typeface="Tahoma"/>
            <a:cs typeface="Tahoma"/>
          </a:endParaRPr>
        </a:p>
        <a:p>
          <a:pPr algn="l" rtl="0">
            <a:defRPr sz="1000"/>
          </a:pPr>
          <a:r>
            <a:rPr lang="pt-BR" sz="1000" b="0" i="0" u="none" strike="noStrike" baseline="0">
              <a:solidFill>
                <a:srgbClr val="000000"/>
              </a:solidFill>
              <a:latin typeface="Tahoma"/>
              <a:ea typeface="Tahoma"/>
              <a:cs typeface="Tahoma"/>
            </a:rPr>
            <a:t>Legenda "Solo":</a:t>
          </a:r>
        </a:p>
        <a:p>
          <a:pPr algn="l" rtl="0">
            <a:defRPr sz="1000"/>
          </a:pPr>
          <a:endParaRPr lang="pt-BR" sz="1000" b="0" i="0" u="none" strike="noStrike" baseline="0">
            <a:solidFill>
              <a:srgbClr val="000000"/>
            </a:solidFill>
            <a:latin typeface="Tahoma"/>
            <a:ea typeface="Tahoma"/>
            <a:cs typeface="Tahoma"/>
          </a:endParaRPr>
        </a:p>
        <a:p>
          <a:pPr algn="l" rtl="0">
            <a:defRPr sz="1000"/>
          </a:pPr>
          <a:r>
            <a:rPr lang="pt-BR" sz="900" b="0" i="0" u="none" strike="noStrike" baseline="0">
              <a:solidFill>
                <a:srgbClr val="000000"/>
              </a:solidFill>
              <a:latin typeface="Tahoma"/>
              <a:ea typeface="Tahoma"/>
              <a:cs typeface="Tahoma"/>
            </a:rPr>
            <a:t>O campo,  "número de golpes" (N°SPT), deverá estar devidamente preenchido nas casas das respectivas cotas de profundidades, "cota (m)". O programa realiza os cálculos a partir dos valores inseridos, por isto há a necessidade dos campos estarem preenchidos apenas com números inteiros igual ou maiores que 1.</a:t>
          </a:r>
        </a:p>
        <a:p>
          <a:pPr algn="l" rtl="0">
            <a:defRPr sz="1000"/>
          </a:pPr>
          <a:r>
            <a:rPr lang="pt-BR" sz="900" b="0" i="0" u="none" strike="noStrike" baseline="0">
              <a:solidFill>
                <a:srgbClr val="000000"/>
              </a:solidFill>
              <a:latin typeface="Tahoma"/>
              <a:ea typeface="Tahoma"/>
              <a:cs typeface="Tahoma"/>
            </a:rPr>
            <a:t>Para realizar os cálculos em todos os processos, o programa necessitará que células, além da cota de apoio da estaca, também estejam preencidas, ex: Caso sua estaca tenha 600 mm de diâmetro, o programa calculará a carga admissível a partir da cota de apoio da estaca, mais  3,5 x  o diâmetro da estaca.  Então, 3,5 x 0,6 = 2,1, arredonda-se para 2. Isto significa que o programa necessita de 2 metros a mais de preenchimento da sondagem além do comprimento da estaca. Se a estaca possue 12m de profundidade ou comprimento, então precisaremos de 14 metros de sondagem preenchida. </a:t>
          </a:r>
        </a:p>
        <a:p>
          <a:pPr algn="l" rtl="0">
            <a:defRPr sz="1000"/>
          </a:pPr>
          <a:endParaRPr lang="pt-BR" sz="900" b="0" i="0" u="none" strike="noStrike" baseline="0">
            <a:solidFill>
              <a:srgbClr val="000000"/>
            </a:solidFill>
            <a:latin typeface="Tahoma"/>
            <a:ea typeface="Tahoma"/>
            <a:cs typeface="Tahoma"/>
          </a:endParaRPr>
        </a:p>
        <a:p>
          <a:pPr algn="l" rtl="0">
            <a:defRPr sz="1000"/>
          </a:pPr>
          <a:r>
            <a:rPr lang="pt-BR" sz="900" b="0" i="0" u="none" strike="noStrike" baseline="0">
              <a:solidFill>
                <a:srgbClr val="000000"/>
              </a:solidFill>
              <a:latin typeface="Tahoma"/>
              <a:ea typeface="Tahoma"/>
              <a:cs typeface="Tahoma"/>
            </a:rPr>
            <a:t>Após inserir os valores dos golpes em suas respectivas cotas é necessário que os tipos de solos estejam devidamente preenchidos. Neste campo, "tipos de solos", o programa entenderá quando marcado apenas uma opção por linha e não mais. Isto se aplica apenas nas casas com valores de  SPT preenchidas. Nas células não preencidas com os valores de SPT "golpes" e se nestas linhas estiverem marcados tipos de solos, o programa também não permitirá que os resultados sejam lançados .</a:t>
          </a:r>
        </a:p>
        <a:p>
          <a:pPr algn="l" rtl="0">
            <a:defRPr sz="1000"/>
          </a:pPr>
          <a:r>
            <a:rPr lang="pt-BR" sz="900" b="0" i="0" u="none" strike="noStrike" baseline="0">
              <a:solidFill>
                <a:srgbClr val="000000"/>
              </a:solidFill>
              <a:latin typeface="Tahoma"/>
              <a:ea typeface="Tahoma"/>
              <a:cs typeface="Tahoma"/>
            </a:rPr>
            <a:t>O campo "diâmetro da estaca", deverá ser preenchida com valores em milímetros. Este valor será necessário para o cálculo da carga admissível de ponta e para o cálculo da área lateral da estaca. Em "volume da base alargada" em Litros, o programa fará os cálculos do diâmetro da base a partir do volume obtido deste. </a:t>
          </a:r>
        </a:p>
      </xdr:txBody>
    </xdr:sp>
    <xdr:clientData/>
  </xdr:twoCellAnchor>
  <xdr:twoCellAnchor>
    <xdr:from>
      <xdr:col>50</xdr:col>
      <xdr:colOff>221213</xdr:colOff>
      <xdr:row>42</xdr:row>
      <xdr:rowOff>8356</xdr:rowOff>
    </xdr:from>
    <xdr:to>
      <xdr:col>52</xdr:col>
      <xdr:colOff>1292677</xdr:colOff>
      <xdr:row>46</xdr:row>
      <xdr:rowOff>113131</xdr:rowOff>
    </xdr:to>
    <xdr:sp macro="" textlink="">
      <xdr:nvSpPr>
        <xdr:cNvPr id="5019" name="Rectangle 1947"/>
        <xdr:cNvSpPr>
          <a:spLocks noChangeArrowheads="1"/>
        </xdr:cNvSpPr>
      </xdr:nvSpPr>
      <xdr:spPr bwMode="auto">
        <a:xfrm>
          <a:off x="11680371" y="8425346"/>
          <a:ext cx="1557434" cy="960081"/>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3175">
              <a:solidFill>
                <a:srgbClr xmlns:mc="http://schemas.openxmlformats.org/markup-compatibility/2006" val="A1A1A1" mc:Ignorable="a14" a14:legacySpreadsheetColorIndex="23"/>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pt-BR" sz="800" b="0" i="0" u="none" strike="noStrike" baseline="0">
              <a:solidFill>
                <a:srgbClr val="000000"/>
              </a:solidFill>
              <a:latin typeface="Arial"/>
              <a:cs typeface="Arial"/>
            </a:rPr>
            <a:t>1-Pedro Paulo C. Velloso  </a:t>
          </a:r>
        </a:p>
        <a:p>
          <a:pPr algn="l" rtl="0">
            <a:defRPr sz="1000"/>
          </a:pPr>
          <a:r>
            <a:rPr lang="pt-BR" sz="800" b="0" i="0" u="none" strike="noStrike" baseline="0">
              <a:solidFill>
                <a:srgbClr val="000000"/>
              </a:solidFill>
              <a:latin typeface="Arial"/>
              <a:cs typeface="Arial"/>
            </a:rPr>
            <a:t>2-Aoki-Velloso  </a:t>
          </a:r>
        </a:p>
        <a:p>
          <a:pPr algn="l" rtl="0">
            <a:defRPr sz="1000"/>
          </a:pPr>
          <a:r>
            <a:rPr lang="pt-BR" sz="800" b="0" i="0" u="none" strike="noStrike" baseline="0">
              <a:solidFill>
                <a:srgbClr val="000000"/>
              </a:solidFill>
              <a:latin typeface="Arial"/>
              <a:cs typeface="Arial"/>
            </a:rPr>
            <a:t>3-Decourt-Quaresma   </a:t>
          </a:r>
        </a:p>
        <a:p>
          <a:pPr algn="l" rtl="0">
            <a:defRPr sz="1000"/>
          </a:pPr>
          <a:r>
            <a:rPr lang="pt-BR" sz="800" b="0" i="0" u="none" strike="noStrike" baseline="0">
              <a:solidFill>
                <a:srgbClr val="000000"/>
              </a:solidFill>
              <a:latin typeface="Arial"/>
              <a:cs typeface="Arial"/>
            </a:rPr>
            <a:t>4-Alberto H. Teixeira </a:t>
          </a:r>
        </a:p>
        <a:p>
          <a:pPr algn="l" rtl="0">
            <a:defRPr sz="1000"/>
          </a:pPr>
          <a:r>
            <a:rPr lang="pt-BR" sz="800" b="0" i="0" u="none" strike="noStrike" baseline="0">
              <a:solidFill>
                <a:srgbClr val="000000"/>
              </a:solidFill>
              <a:latin typeface="Arial"/>
              <a:cs typeface="Arial"/>
            </a:rPr>
            <a:t>5-Urbano R. Alonso   </a:t>
          </a:r>
        </a:p>
        <a:p>
          <a:pPr algn="l" rtl="0">
            <a:defRPr sz="1000"/>
          </a:pPr>
          <a:r>
            <a:rPr lang="pt-BR" sz="800" b="0" i="0" u="none" strike="noStrike" baseline="0">
              <a:solidFill>
                <a:srgbClr val="000000"/>
              </a:solidFill>
              <a:latin typeface="Arial"/>
              <a:cs typeface="Arial"/>
            </a:rPr>
            <a:t>6 - Média dos processos</a:t>
          </a:r>
        </a:p>
      </xdr:txBody>
    </xdr:sp>
    <xdr:clientData/>
  </xdr:twoCellAnchor>
  <xdr:twoCellAnchor>
    <xdr:from>
      <xdr:col>11</xdr:col>
      <xdr:colOff>266700</xdr:colOff>
      <xdr:row>50</xdr:row>
      <xdr:rowOff>133350</xdr:rowOff>
    </xdr:from>
    <xdr:to>
      <xdr:col>22</xdr:col>
      <xdr:colOff>114300</xdr:colOff>
      <xdr:row>53</xdr:row>
      <xdr:rowOff>152400</xdr:rowOff>
    </xdr:to>
    <xdr:sp macro="" textlink="">
      <xdr:nvSpPr>
        <xdr:cNvPr id="5022" name="Rectangle 1950"/>
        <xdr:cNvSpPr>
          <a:spLocks noChangeArrowheads="1"/>
        </xdr:cNvSpPr>
      </xdr:nvSpPr>
      <xdr:spPr bwMode="auto">
        <a:xfrm>
          <a:off x="3133725" y="10058400"/>
          <a:ext cx="3152775" cy="647700"/>
        </a:xfrm>
        <a:prstGeom prst="rect">
          <a:avLst/>
        </a:prstGeom>
        <a:solidFill>
          <a:schemeClr val="bg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72000" tIns="46800" rIns="90000" bIns="46800" anchor="t" upright="1"/>
        <a:lstStyle/>
        <a:p>
          <a:pPr algn="l" rtl="0">
            <a:defRPr sz="1000"/>
          </a:pPr>
          <a:r>
            <a:rPr lang="pt-BR" sz="1000" b="0" i="0" u="none" strike="noStrike" baseline="0">
              <a:solidFill>
                <a:srgbClr val="000000"/>
              </a:solidFill>
              <a:latin typeface="Tahoma"/>
              <a:ea typeface="Tahoma"/>
              <a:cs typeface="Tahoma"/>
            </a:rPr>
            <a:t>Atenção: As células marcadas por asteríscos (*), são células com opcionais, clique sobre esta célula  e escolha a melhor opção.</a:t>
          </a:r>
        </a:p>
      </xdr:txBody>
    </xdr:sp>
    <xdr:clientData/>
  </xdr:twoCellAnchor>
  <xdr:twoCellAnchor>
    <xdr:from>
      <xdr:col>11</xdr:col>
      <xdr:colOff>276225</xdr:colOff>
      <xdr:row>54</xdr:row>
      <xdr:rowOff>19050</xdr:rowOff>
    </xdr:from>
    <xdr:to>
      <xdr:col>22</xdr:col>
      <xdr:colOff>114300</xdr:colOff>
      <xdr:row>58</xdr:row>
      <xdr:rowOff>142875</xdr:rowOff>
    </xdr:to>
    <xdr:sp macro="" textlink="">
      <xdr:nvSpPr>
        <xdr:cNvPr id="5028" name="Rectangle 1956"/>
        <xdr:cNvSpPr>
          <a:spLocks noChangeArrowheads="1"/>
        </xdr:cNvSpPr>
      </xdr:nvSpPr>
      <xdr:spPr bwMode="auto">
        <a:xfrm>
          <a:off x="3143250" y="10782300"/>
          <a:ext cx="3143250" cy="962025"/>
        </a:xfrm>
        <a:prstGeom prst="rect">
          <a:avLst/>
        </a:prstGeom>
        <a:solidFill>
          <a:schemeClr val="bg2">
            <a:lumMod val="90000"/>
          </a:schemeClr>
        </a:solidFill>
        <a:ln w="3175">
          <a:solidFill>
            <a:srgbClr xmlns:mc="http://schemas.openxmlformats.org/markup-compatibility/2006" xmlns:a14="http://schemas.microsoft.com/office/drawing/2010/main" val="A1A1A1" mc:Ignorable="a14" a14:legacySpreadsheetColorIndex="23"/>
          </a:solidFill>
          <a:miter lim="800000"/>
          <a:headEnd/>
          <a:tailEnd/>
        </a:ln>
        <a:effectLst/>
        <a:extLst/>
      </xdr:spPr>
      <xdr:txBody>
        <a:bodyPr vertOverflow="clip" wrap="square" lIns="90000" tIns="46800" rIns="90000" bIns="46800" anchor="t" upright="1"/>
        <a:lstStyle/>
        <a:p>
          <a:pPr algn="l" rtl="0">
            <a:defRPr sz="1000"/>
          </a:pPr>
          <a:r>
            <a:rPr lang="pt-BR" sz="1000" b="1" i="0" u="none" strike="noStrike" baseline="0">
              <a:solidFill>
                <a:srgbClr val="000000"/>
              </a:solidFill>
              <a:latin typeface="Tahoma"/>
              <a:ea typeface="Tahoma"/>
              <a:cs typeface="Tahoma"/>
            </a:rPr>
            <a:t>Atenção</a:t>
          </a:r>
          <a:r>
            <a:rPr lang="pt-BR" sz="1000" b="0" i="0" u="none" strike="noStrike" baseline="0">
              <a:solidFill>
                <a:srgbClr val="000000"/>
              </a:solidFill>
              <a:latin typeface="Tahoma"/>
              <a:ea typeface="Tahoma"/>
              <a:cs typeface="Tahoma"/>
            </a:rPr>
            <a:t>: Procure não apagar ou excluir células fora da área de inserção de dados. As células ligadas aos marcadores de "tipo de solo" não podem ser bloqueadas e, por isto, caso sejam apagadas, estas criarão resultados errados.</a:t>
          </a:r>
        </a:p>
      </xdr:txBody>
    </xdr:sp>
    <xdr:clientData/>
  </xdr:twoCellAnchor>
  <xdr:twoCellAnchor>
    <xdr:from>
      <xdr:col>11</xdr:col>
      <xdr:colOff>276225</xdr:colOff>
      <xdr:row>59</xdr:row>
      <xdr:rowOff>0</xdr:rowOff>
    </xdr:from>
    <xdr:to>
      <xdr:col>22</xdr:col>
      <xdr:colOff>114300</xdr:colOff>
      <xdr:row>69</xdr:row>
      <xdr:rowOff>19438</xdr:rowOff>
    </xdr:to>
    <xdr:sp macro="" textlink="">
      <xdr:nvSpPr>
        <xdr:cNvPr id="5053" name="Rectangle 1981"/>
        <xdr:cNvSpPr>
          <a:spLocks noChangeArrowheads="1"/>
        </xdr:cNvSpPr>
      </xdr:nvSpPr>
      <xdr:spPr bwMode="auto">
        <a:xfrm>
          <a:off x="3104567" y="12052041"/>
          <a:ext cx="3375932" cy="1817525"/>
        </a:xfrm>
        <a:prstGeom prst="rect">
          <a:avLst/>
        </a:prstGeom>
        <a:solidFill>
          <a:schemeClr val="bg2">
            <a:lumMod val="90000"/>
          </a:schemeClr>
        </a:solidFill>
        <a:ln w="3175">
          <a:solidFill>
            <a:srgbClr xmlns:mc="http://schemas.openxmlformats.org/markup-compatibility/2006" xmlns:a14="http://schemas.microsoft.com/office/drawing/2010/main" val="A1A1A1" mc:Ignorable="a14" a14:legacySpreadsheetColorIndex="23"/>
          </a:solidFill>
          <a:miter lim="800000"/>
          <a:headEnd/>
          <a:tailEnd/>
        </a:ln>
        <a:effectLst/>
        <a:extLst/>
      </xdr:spPr>
      <xdr:txBody>
        <a:bodyPr vertOverflow="clip" wrap="square" lIns="90000" tIns="46800" rIns="90000" bIns="46800" anchor="t" upright="1"/>
        <a:lstStyle/>
        <a:p>
          <a:pPr algn="l" rtl="0">
            <a:lnSpc>
              <a:spcPts val="1100"/>
            </a:lnSpc>
            <a:defRPr sz="1000"/>
          </a:pPr>
          <a:r>
            <a:rPr lang="pt-BR" sz="1000" b="1" i="0" u="none" strike="noStrike" baseline="0">
              <a:solidFill>
                <a:srgbClr val="FF0000"/>
              </a:solidFill>
              <a:latin typeface="Tahoma"/>
              <a:ea typeface="Tahoma"/>
              <a:cs typeface="Tahoma"/>
            </a:rPr>
            <a:t>Atenção</a:t>
          </a:r>
          <a:r>
            <a:rPr lang="pt-BR" sz="1000" b="0" i="0" u="none" strike="noStrike" baseline="0">
              <a:solidFill>
                <a:srgbClr val="FF0000"/>
              </a:solidFill>
              <a:latin typeface="Tahoma"/>
              <a:ea typeface="Tahoma"/>
              <a:cs typeface="Tahoma"/>
            </a:rPr>
            <a:t>:</a:t>
          </a:r>
          <a:r>
            <a:rPr lang="pt-BR" sz="1000" b="0" i="0" u="none" strike="noStrike" baseline="0">
              <a:solidFill>
                <a:srgbClr val="000000"/>
              </a:solidFill>
              <a:latin typeface="Tahoma"/>
              <a:ea typeface="Tahoma"/>
              <a:cs typeface="Tahoma"/>
            </a:rPr>
            <a:t> "No caso específico de estacas escavadas, a carga admissível deve ser de no máximo 1,25 vezes a resistência do atrito lateral calculada na ruptura. Quando superior a esse valor, o processo executivo de limpeza da ponta deve ser especificado pelo projetista e ratificado pelo executor." Neste programa, o valor da carga admissível da estaca escavada é dado pela soma das resistências de atrito lateral e ponta, dividido pelo coeficiente de segurança (definido pelo autor do processo). Quando o resultado da carga admissível for superior a 1,25 vezes a resistência lateral, o programa retornará com a fonte em vermelho, ex: </a:t>
          </a:r>
          <a:r>
            <a:rPr lang="pt-BR" sz="1000" b="1" i="0" u="none" strike="noStrike" baseline="0">
              <a:solidFill>
                <a:srgbClr val="FF0000"/>
              </a:solidFill>
              <a:latin typeface="Tahoma"/>
              <a:ea typeface="Tahoma"/>
              <a:cs typeface="Tahoma"/>
            </a:rPr>
            <a:t>178,4</a:t>
          </a:r>
          <a:r>
            <a:rPr lang="pt-BR" sz="1000" b="1" i="0" u="none" strike="noStrike" baseline="0">
              <a:solidFill>
                <a:srgbClr val="000000"/>
              </a:solidFill>
              <a:latin typeface="Tahoma"/>
              <a:ea typeface="Tahoma"/>
              <a:cs typeface="Tahoma"/>
            </a:rPr>
            <a:t>.</a:t>
          </a:r>
        </a:p>
      </xdr:txBody>
    </xdr:sp>
    <xdr:clientData/>
  </xdr:twoCellAnchor>
  <xdr:twoCellAnchor>
    <xdr:from>
      <xdr:col>11</xdr:col>
      <xdr:colOff>285750</xdr:colOff>
      <xdr:row>45</xdr:row>
      <xdr:rowOff>94667</xdr:rowOff>
    </xdr:from>
    <xdr:to>
      <xdr:col>22</xdr:col>
      <xdr:colOff>133350</xdr:colOff>
      <xdr:row>49</xdr:row>
      <xdr:rowOff>174948</xdr:rowOff>
    </xdr:to>
    <xdr:sp macro="" textlink="">
      <xdr:nvSpPr>
        <xdr:cNvPr id="5057" name="Rectangle 1985"/>
        <xdr:cNvSpPr>
          <a:spLocks noChangeArrowheads="1"/>
        </xdr:cNvSpPr>
      </xdr:nvSpPr>
      <xdr:spPr bwMode="auto">
        <a:xfrm>
          <a:off x="3114092" y="9153136"/>
          <a:ext cx="3385457" cy="935588"/>
        </a:xfrm>
        <a:prstGeom prst="rect">
          <a:avLst/>
        </a:prstGeom>
        <a:solidFill>
          <a:schemeClr val="bg2">
            <a:lumMod val="9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72000" tIns="46800" rIns="90000" bIns="46800" anchor="t" upright="1"/>
        <a:lstStyle/>
        <a:p>
          <a:pPr algn="l" rtl="0">
            <a:defRPr sz="1000"/>
          </a:pPr>
          <a:r>
            <a:rPr lang="pt-BR" sz="1000" b="0" i="0" u="none" strike="noStrike" baseline="0">
              <a:solidFill>
                <a:srgbClr val="000000"/>
              </a:solidFill>
              <a:latin typeface="Tahoma"/>
              <a:ea typeface="Tahoma"/>
              <a:cs typeface="Tahoma"/>
            </a:rPr>
            <a:t>Atenção: Para carga admissível, a capacidade de carga total é dividida pelo coeficiente de segurança (CS). Os coeficientes de segurança (CS) utilizados nos métodos são os estipulados pelo seus respectivos autores. A Norma estipula valor mínimo para CS igual a 2.</a:t>
          </a:r>
        </a:p>
      </xdr:txBody>
    </xdr:sp>
    <xdr:clientData/>
  </xdr:twoCellAnchor>
  <xdr:twoCellAnchor>
    <xdr:from>
      <xdr:col>31</xdr:col>
      <xdr:colOff>47625</xdr:colOff>
      <xdr:row>2</xdr:row>
      <xdr:rowOff>165230</xdr:rowOff>
    </xdr:from>
    <xdr:to>
      <xdr:col>33</xdr:col>
      <xdr:colOff>77755</xdr:colOff>
      <xdr:row>45</xdr:row>
      <xdr:rowOff>184669</xdr:rowOff>
    </xdr:to>
    <xdr:graphicFrame macro="">
      <xdr:nvGraphicFramePr>
        <xdr:cNvPr id="4982" name="Gráfico 19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43</xdr:col>
      <xdr:colOff>87473</xdr:colOff>
      <xdr:row>3</xdr:row>
      <xdr:rowOff>38878</xdr:rowOff>
    </xdr:from>
    <xdr:to>
      <xdr:col>52</xdr:col>
      <xdr:colOff>1321836</xdr:colOff>
      <xdr:row>11</xdr:row>
      <xdr:rowOff>116634</xdr:rowOff>
    </xdr:to>
    <xdr:graphicFrame macro="">
      <xdr:nvGraphicFramePr>
        <xdr:cNvPr id="432" name="Gráfico 188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43</xdr:col>
      <xdr:colOff>87474</xdr:colOff>
      <xdr:row>12</xdr:row>
      <xdr:rowOff>2</xdr:rowOff>
    </xdr:from>
    <xdr:to>
      <xdr:col>52</xdr:col>
      <xdr:colOff>1331555</xdr:colOff>
      <xdr:row>19</xdr:row>
      <xdr:rowOff>116633</xdr:rowOff>
    </xdr:to>
    <xdr:graphicFrame macro="">
      <xdr:nvGraphicFramePr>
        <xdr:cNvPr id="433" name="Gráfico 188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43</xdr:col>
      <xdr:colOff>97193</xdr:colOff>
      <xdr:row>19</xdr:row>
      <xdr:rowOff>174949</xdr:rowOff>
    </xdr:from>
    <xdr:to>
      <xdr:col>52</xdr:col>
      <xdr:colOff>1360711</xdr:colOff>
      <xdr:row>27</xdr:row>
      <xdr:rowOff>97193</xdr:rowOff>
    </xdr:to>
    <xdr:graphicFrame macro="">
      <xdr:nvGraphicFramePr>
        <xdr:cNvPr id="434" name="Gráfico 188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136071</xdr:colOff>
      <xdr:row>18</xdr:row>
      <xdr:rowOff>38878</xdr:rowOff>
    </xdr:from>
    <xdr:to>
      <xdr:col>20</xdr:col>
      <xdr:colOff>38878</xdr:colOff>
      <xdr:row>19</xdr:row>
      <xdr:rowOff>0</xdr:rowOff>
    </xdr:to>
    <xdr:sp macro="" textlink="">
      <xdr:nvSpPr>
        <xdr:cNvPr id="4" name="Retângulo 3"/>
        <xdr:cNvSpPr/>
      </xdr:nvSpPr>
      <xdr:spPr bwMode="auto">
        <a:xfrm>
          <a:off x="5715000" y="3324031"/>
          <a:ext cx="165230" cy="174949"/>
        </a:xfrm>
        <a:prstGeom prst="rect">
          <a:avLst/>
        </a:prstGeom>
        <a:noFill/>
        <a:ln w="3175" cap="flat" cmpd="sng" algn="ctr">
          <a:noFill/>
          <a:prstDash val="solid"/>
          <a:round/>
          <a:headEnd type="none" w="med" len="med"/>
          <a:tailEnd type="none" w="med" len="med"/>
        </a:ln>
        <a:effectLst/>
        <a:extLst/>
      </xdr:spPr>
      <xdr:txBody>
        <a:bodyPr vertOverflow="clip" horzOverflow="clip" wrap="square" lIns="18288" tIns="0" rIns="0" bIns="0" rtlCol="0" anchor="t" upright="1"/>
        <a:lstStyle/>
        <a:p>
          <a:pPr algn="l"/>
          <a:r>
            <a:rPr lang="pt-BR" sz="1200"/>
            <a:t>*</a:t>
          </a:r>
        </a:p>
      </xdr:txBody>
    </xdr:sp>
    <xdr:clientData/>
  </xdr:twoCellAnchor>
  <xdr:twoCellAnchor>
    <xdr:from>
      <xdr:col>13</xdr:col>
      <xdr:colOff>6</xdr:colOff>
      <xdr:row>17</xdr:row>
      <xdr:rowOff>145790</xdr:rowOff>
    </xdr:from>
    <xdr:to>
      <xdr:col>21</xdr:col>
      <xdr:colOff>242985</xdr:colOff>
      <xdr:row>17</xdr:row>
      <xdr:rowOff>194387</xdr:rowOff>
    </xdr:to>
    <xdr:sp macro="" textlink="">
      <xdr:nvSpPr>
        <xdr:cNvPr id="3" name="Retângulo 2"/>
        <xdr:cNvSpPr/>
      </xdr:nvSpPr>
      <xdr:spPr bwMode="auto">
        <a:xfrm>
          <a:off x="3703093" y="3217117"/>
          <a:ext cx="2643668" cy="48597"/>
        </a:xfrm>
        <a:prstGeom prst="rect">
          <a:avLst/>
        </a:prstGeom>
        <a:solidFill>
          <a:schemeClr val="bg2">
            <a:lumMod val="75000"/>
          </a:schemeClr>
        </a:solidFill>
        <a:ln w="3175" cap="flat" cmpd="sng" algn="ctr">
          <a:solidFill>
            <a:srgbClr xmlns:mc="http://schemas.openxmlformats.org/markup-compatibility/2006" xmlns:a14="http://schemas.microsoft.com/office/drawing/2010/main" val="A1A1A1" mc:Ignorable="a14" a14:legacySpreadsheetColorIndex="23"/>
          </a:solidFill>
          <a:prstDash val="solid"/>
          <a:round/>
          <a:headEnd type="none" w="med" len="med"/>
          <a:tailEnd type="none" w="med" len="med"/>
        </a:ln>
        <a:effectLst/>
        <a:extLst/>
      </xdr:spPr>
      <xdr:txBody>
        <a:bodyPr vertOverflow="clip" horzOverflow="clip" wrap="square" lIns="18288" tIns="0" rIns="0" bIns="0" rtlCol="0" anchor="t" upright="1"/>
        <a:lstStyle/>
        <a:p>
          <a:pPr algn="l"/>
          <a:endParaRPr lang="pt-BR" sz="1100"/>
        </a:p>
      </xdr:txBody>
    </xdr:sp>
    <xdr:clientData/>
  </xdr:twoCellAnchor>
  <xdr:twoCellAnchor>
    <xdr:from>
      <xdr:col>13</xdr:col>
      <xdr:colOff>26053</xdr:colOff>
      <xdr:row>20</xdr:row>
      <xdr:rowOff>142681</xdr:rowOff>
    </xdr:from>
    <xdr:to>
      <xdr:col>22</xdr:col>
      <xdr:colOff>6609</xdr:colOff>
      <xdr:row>20</xdr:row>
      <xdr:rowOff>191278</xdr:rowOff>
    </xdr:to>
    <xdr:sp macro="" textlink="">
      <xdr:nvSpPr>
        <xdr:cNvPr id="431" name="Retângulo 430"/>
        <xdr:cNvSpPr/>
      </xdr:nvSpPr>
      <xdr:spPr bwMode="auto">
        <a:xfrm>
          <a:off x="3729140" y="3855487"/>
          <a:ext cx="2643668" cy="48597"/>
        </a:xfrm>
        <a:prstGeom prst="rect">
          <a:avLst/>
        </a:prstGeom>
        <a:solidFill>
          <a:schemeClr val="bg2">
            <a:lumMod val="75000"/>
          </a:schemeClr>
        </a:solidFill>
        <a:ln w="3175" cap="flat" cmpd="sng" algn="ctr">
          <a:solidFill>
            <a:srgbClr xmlns:mc="http://schemas.openxmlformats.org/markup-compatibility/2006" xmlns:a14="http://schemas.microsoft.com/office/drawing/2010/main" val="A1A1A1" mc:Ignorable="a14" a14:legacySpreadsheetColorIndex="23"/>
          </a:solidFill>
          <a:prstDash val="solid"/>
          <a:round/>
          <a:headEnd type="none" w="med" len="med"/>
          <a:tailEnd type="none" w="med" len="med"/>
        </a:ln>
        <a:effectLst/>
        <a:extLst/>
      </xdr:spPr>
      <xdr:txBody>
        <a:bodyPr vertOverflow="clip" horzOverflow="clip" wrap="square" lIns="18288" tIns="0" rIns="0" bIns="0" rtlCol="0" anchor="t" upright="1"/>
        <a:lstStyle/>
        <a:p>
          <a:pPr algn="l"/>
          <a:endParaRPr lang="pt-BR" sz="1100"/>
        </a:p>
      </xdr:txBody>
    </xdr:sp>
    <xdr:clientData/>
  </xdr:twoCellAnchor>
  <xdr:twoCellAnchor>
    <xdr:from>
      <xdr:col>13</xdr:col>
      <xdr:colOff>3503</xdr:colOff>
      <xdr:row>23</xdr:row>
      <xdr:rowOff>159008</xdr:rowOff>
    </xdr:from>
    <xdr:to>
      <xdr:col>21</xdr:col>
      <xdr:colOff>246482</xdr:colOff>
      <xdr:row>23</xdr:row>
      <xdr:rowOff>207605</xdr:rowOff>
    </xdr:to>
    <xdr:sp macro="" textlink="">
      <xdr:nvSpPr>
        <xdr:cNvPr id="435" name="Retângulo 434"/>
        <xdr:cNvSpPr/>
      </xdr:nvSpPr>
      <xdr:spPr bwMode="auto">
        <a:xfrm>
          <a:off x="3706590" y="4513294"/>
          <a:ext cx="2643668" cy="48597"/>
        </a:xfrm>
        <a:prstGeom prst="rect">
          <a:avLst/>
        </a:prstGeom>
        <a:solidFill>
          <a:schemeClr val="bg2">
            <a:lumMod val="75000"/>
          </a:schemeClr>
        </a:solidFill>
        <a:ln w="3175" cap="flat" cmpd="sng" algn="ctr">
          <a:solidFill>
            <a:srgbClr xmlns:mc="http://schemas.openxmlformats.org/markup-compatibility/2006" xmlns:a14="http://schemas.microsoft.com/office/drawing/2010/main" val="A1A1A1" mc:Ignorable="a14" a14:legacySpreadsheetColorIndex="23"/>
          </a:solidFill>
          <a:prstDash val="solid"/>
          <a:round/>
          <a:headEnd type="none" w="med" len="med"/>
          <a:tailEnd type="none" w="med" len="med"/>
        </a:ln>
        <a:effectLst/>
        <a:extLst/>
      </xdr:spPr>
      <xdr:txBody>
        <a:bodyPr vertOverflow="clip" horzOverflow="clip" wrap="square" lIns="18288" tIns="0" rIns="0" bIns="0" rtlCol="0" anchor="t" upright="1"/>
        <a:lstStyle/>
        <a:p>
          <a:pPr algn="l"/>
          <a:endParaRPr lang="pt-BR" sz="1100"/>
        </a:p>
      </xdr:txBody>
    </xdr:sp>
    <xdr:clientData/>
  </xdr:twoCellAnchor>
  <xdr:twoCellAnchor>
    <xdr:from>
      <xdr:col>12</xdr:col>
      <xdr:colOff>233266</xdr:colOff>
      <xdr:row>3</xdr:row>
      <xdr:rowOff>87475</xdr:rowOff>
    </xdr:from>
    <xdr:to>
      <xdr:col>12</xdr:col>
      <xdr:colOff>485970</xdr:colOff>
      <xdr:row>13</xdr:row>
      <xdr:rowOff>174948</xdr:rowOff>
    </xdr:to>
    <xdr:sp macro="" textlink="">
      <xdr:nvSpPr>
        <xdr:cNvPr id="5" name="Retângulo 4"/>
        <xdr:cNvSpPr/>
      </xdr:nvSpPr>
      <xdr:spPr bwMode="auto">
        <a:xfrm>
          <a:off x="3372628" y="592883"/>
          <a:ext cx="252704" cy="1836963"/>
        </a:xfrm>
        <a:prstGeom prst="rect">
          <a:avLst/>
        </a:prstGeom>
        <a:solidFill>
          <a:schemeClr val="bg2">
            <a:lumMod val="90000"/>
          </a:schemeClr>
        </a:solidFill>
        <a:ln w="3175" cap="flat" cmpd="sng" algn="ctr">
          <a:solidFill>
            <a:srgbClr xmlns:mc="http://schemas.openxmlformats.org/markup-compatibility/2006" xmlns:a14="http://schemas.microsoft.com/office/drawing/2010/main" val="A1A1A1" mc:Ignorable="a14" a14:legacySpreadsheetColorIndex="23"/>
          </a:solidFill>
          <a:prstDash val="solid"/>
          <a:round/>
          <a:headEnd type="none" w="med" len="med"/>
          <a:tailEnd type="none" w="med" len="med"/>
        </a:ln>
        <a:effectLst/>
        <a:extLst/>
      </xdr:spPr>
      <xdr:txBody>
        <a:bodyPr vertOverflow="clip" horzOverflow="clip" vert="vert270" wrap="square" lIns="18288" tIns="0" rIns="0" bIns="0" rtlCol="0" anchor="ctr" upright="1"/>
        <a:lstStyle/>
        <a:p>
          <a:pPr algn="ctr"/>
          <a:r>
            <a:rPr lang="pt-BR" sz="1100"/>
            <a:t>Tipo de Estaca</a:t>
          </a:r>
        </a:p>
      </xdr:txBody>
    </xdr:sp>
    <xdr:clientData/>
  </xdr:twoCellAnchor>
  <xdr:twoCellAnchor>
    <xdr:from>
      <xdr:col>12</xdr:col>
      <xdr:colOff>230153</xdr:colOff>
      <xdr:row>14</xdr:row>
      <xdr:rowOff>204108</xdr:rowOff>
    </xdr:from>
    <xdr:to>
      <xdr:col>12</xdr:col>
      <xdr:colOff>482857</xdr:colOff>
      <xdr:row>26</xdr:row>
      <xdr:rowOff>29158</xdr:rowOff>
    </xdr:to>
    <xdr:sp macro="" textlink="">
      <xdr:nvSpPr>
        <xdr:cNvPr id="439" name="Retângulo 438"/>
        <xdr:cNvSpPr/>
      </xdr:nvSpPr>
      <xdr:spPr bwMode="auto">
        <a:xfrm>
          <a:off x="3369515" y="2633955"/>
          <a:ext cx="252704" cy="2390968"/>
        </a:xfrm>
        <a:prstGeom prst="rect">
          <a:avLst/>
        </a:prstGeom>
        <a:solidFill>
          <a:schemeClr val="bg2">
            <a:lumMod val="90000"/>
          </a:schemeClr>
        </a:solidFill>
        <a:ln w="3175" cap="flat" cmpd="sng" algn="ctr">
          <a:solidFill>
            <a:srgbClr xmlns:mc="http://schemas.openxmlformats.org/markup-compatibility/2006" xmlns:a14="http://schemas.microsoft.com/office/drawing/2010/main" val="A1A1A1" mc:Ignorable="a14" a14:legacySpreadsheetColorIndex="23"/>
          </a:solidFill>
          <a:prstDash val="solid"/>
          <a:round/>
          <a:headEnd type="none" w="med" len="med"/>
          <a:tailEnd type="none" w="med" len="med"/>
        </a:ln>
        <a:effectLst/>
        <a:extLst/>
      </xdr:spPr>
      <xdr:txBody>
        <a:bodyPr vertOverflow="clip" horzOverflow="clip" vert="vert270" wrap="square" lIns="18288" tIns="0" rIns="0" bIns="0" rtlCol="0" anchor="ctr" upright="1"/>
        <a:lstStyle/>
        <a:p>
          <a:pPr algn="ctr"/>
          <a:r>
            <a:rPr lang="pt-BR" sz="1100"/>
            <a:t>Dados</a:t>
          </a:r>
          <a:r>
            <a:rPr lang="pt-BR" sz="1100" baseline="0"/>
            <a:t> da estaca</a:t>
          </a:r>
          <a:endParaRPr lang="pt-BR" sz="1100"/>
        </a:p>
      </xdr:txBody>
    </xdr:sp>
    <xdr:clientData/>
  </xdr:twoCellAnchor>
  <xdr:twoCellAnchor>
    <xdr:from>
      <xdr:col>37</xdr:col>
      <xdr:colOff>174949</xdr:colOff>
      <xdr:row>2</xdr:row>
      <xdr:rowOff>87476</xdr:rowOff>
    </xdr:from>
    <xdr:to>
      <xdr:col>43</xdr:col>
      <xdr:colOff>68038</xdr:colOff>
      <xdr:row>46</xdr:row>
      <xdr:rowOff>87474</xdr:rowOff>
    </xdr:to>
    <xdr:graphicFrame macro="">
      <xdr:nvGraphicFramePr>
        <xdr:cNvPr id="436" name="Gráfico 190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3</xdr:col>
      <xdr:colOff>0</xdr:colOff>
      <xdr:row>2</xdr:row>
      <xdr:rowOff>0</xdr:rowOff>
    </xdr:to>
    <xdr:sp macro="" textlink="">
      <xdr:nvSpPr>
        <xdr:cNvPr id="8195" name="Rectangle 3"/>
        <xdr:cNvSpPr>
          <a:spLocks noChangeArrowheads="1"/>
        </xdr:cNvSpPr>
      </xdr:nvSpPr>
      <xdr:spPr bwMode="auto">
        <a:xfrm>
          <a:off x="0" y="161925"/>
          <a:ext cx="828675" cy="1619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80808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16</xdr:col>
      <xdr:colOff>0</xdr:colOff>
      <xdr:row>1</xdr:row>
      <xdr:rowOff>0</xdr:rowOff>
    </xdr:from>
    <xdr:to>
      <xdr:col>18</xdr:col>
      <xdr:colOff>0</xdr:colOff>
      <xdr:row>2</xdr:row>
      <xdr:rowOff>0</xdr:rowOff>
    </xdr:to>
    <xdr:sp macro="" textlink="">
      <xdr:nvSpPr>
        <xdr:cNvPr id="8197" name="Rectangle 5"/>
        <xdr:cNvSpPr>
          <a:spLocks noChangeArrowheads="1"/>
        </xdr:cNvSpPr>
      </xdr:nvSpPr>
      <xdr:spPr bwMode="auto">
        <a:xfrm>
          <a:off x="4419600" y="161925"/>
          <a:ext cx="552450" cy="1619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80808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21</xdr:col>
      <xdr:colOff>0</xdr:colOff>
      <xdr:row>1</xdr:row>
      <xdr:rowOff>0</xdr:rowOff>
    </xdr:from>
    <xdr:to>
      <xdr:col>24</xdr:col>
      <xdr:colOff>0</xdr:colOff>
      <xdr:row>2</xdr:row>
      <xdr:rowOff>0</xdr:rowOff>
    </xdr:to>
    <xdr:sp macro="" textlink="">
      <xdr:nvSpPr>
        <xdr:cNvPr id="8203" name="Rectangle 11"/>
        <xdr:cNvSpPr>
          <a:spLocks noChangeArrowheads="1"/>
        </xdr:cNvSpPr>
      </xdr:nvSpPr>
      <xdr:spPr bwMode="auto">
        <a:xfrm>
          <a:off x="5800725" y="161925"/>
          <a:ext cx="828675" cy="1619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80808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37</xdr:col>
      <xdr:colOff>0</xdr:colOff>
      <xdr:row>1</xdr:row>
      <xdr:rowOff>0</xdr:rowOff>
    </xdr:from>
    <xdr:to>
      <xdr:col>39</xdr:col>
      <xdr:colOff>0</xdr:colOff>
      <xdr:row>2</xdr:row>
      <xdr:rowOff>0</xdr:rowOff>
    </xdr:to>
    <xdr:sp macro="" textlink="">
      <xdr:nvSpPr>
        <xdr:cNvPr id="8205" name="Rectangle 13"/>
        <xdr:cNvSpPr>
          <a:spLocks noChangeArrowheads="1"/>
        </xdr:cNvSpPr>
      </xdr:nvSpPr>
      <xdr:spPr bwMode="auto">
        <a:xfrm>
          <a:off x="10220325" y="161925"/>
          <a:ext cx="552450" cy="1619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80808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42</xdr:col>
      <xdr:colOff>0</xdr:colOff>
      <xdr:row>1</xdr:row>
      <xdr:rowOff>0</xdr:rowOff>
    </xdr:from>
    <xdr:to>
      <xdr:col>45</xdr:col>
      <xdr:colOff>0</xdr:colOff>
      <xdr:row>2</xdr:row>
      <xdr:rowOff>0</xdr:rowOff>
    </xdr:to>
    <xdr:sp macro="" textlink="">
      <xdr:nvSpPr>
        <xdr:cNvPr id="8211" name="Rectangle 19"/>
        <xdr:cNvSpPr>
          <a:spLocks noChangeArrowheads="1"/>
        </xdr:cNvSpPr>
      </xdr:nvSpPr>
      <xdr:spPr bwMode="auto">
        <a:xfrm>
          <a:off x="11601450" y="161925"/>
          <a:ext cx="828675" cy="1619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80808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58</xdr:col>
      <xdr:colOff>0</xdr:colOff>
      <xdr:row>1</xdr:row>
      <xdr:rowOff>0</xdr:rowOff>
    </xdr:from>
    <xdr:to>
      <xdr:col>60</xdr:col>
      <xdr:colOff>0</xdr:colOff>
      <xdr:row>2</xdr:row>
      <xdr:rowOff>0</xdr:rowOff>
    </xdr:to>
    <xdr:sp macro="" textlink="">
      <xdr:nvSpPr>
        <xdr:cNvPr id="8213" name="Rectangle 21"/>
        <xdr:cNvSpPr>
          <a:spLocks noChangeArrowheads="1"/>
        </xdr:cNvSpPr>
      </xdr:nvSpPr>
      <xdr:spPr bwMode="auto">
        <a:xfrm>
          <a:off x="16021050" y="161925"/>
          <a:ext cx="552450" cy="1619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80808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E7DAD0D4-648A-441C-8E81-373CC22D09EC}" protected="1">
  <header guid="{E7DAD0D4-648A-441C-8E81-373CC22D09EC}" dateTime="2018-04-24T16:39:26" maxSheetId="3" userName="celio" r:id="rId1">
    <sheetIdMap count="2">
      <sheetId val="1"/>
      <sheetId val="2"/>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count="1">
  <userInfo guid="{E7DAD0D4-648A-441C-8E81-373CC22D09EC}" name="ORION" id="-1059020107" dateTime="2020-09-06T18:50:33"/>
</user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3175" cap="flat" cmpd="sng" algn="ctr">
          <a:solidFill>
            <a:srgbClr xmlns:mc="http://schemas.openxmlformats.org/markup-compatibility/2006" xmlns:a14="http://schemas.microsoft.com/office/drawing/2010/main" val="A1A1A1" mc:Ignorable="a14" a14:legacySpreadsheetColorIndex="23"/>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3175" cap="flat" cmpd="sng" algn="ctr">
          <a:solidFill>
            <a:srgbClr xmlns:mc="http://schemas.openxmlformats.org/markup-compatibility/2006" xmlns:a14="http://schemas.microsoft.com/office/drawing/2010/main" val="170000" mc:Ignorable="a14" a14:legacySpreadsheetColorIndex="23"/>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ctrlProp" Target="../ctrlProps/ctrlProp105.xml"/><Relationship Id="rId299" Type="http://schemas.openxmlformats.org/officeDocument/2006/relationships/ctrlProp" Target="../ctrlProps/ctrlProp287.xml"/><Relationship Id="rId21" Type="http://schemas.openxmlformats.org/officeDocument/2006/relationships/ctrlProp" Target="../ctrlProps/ctrlProp9.xml"/><Relationship Id="rId63" Type="http://schemas.openxmlformats.org/officeDocument/2006/relationships/ctrlProp" Target="../ctrlProps/ctrlProp51.xml"/><Relationship Id="rId159" Type="http://schemas.openxmlformats.org/officeDocument/2006/relationships/ctrlProp" Target="../ctrlProps/ctrlProp147.xml"/><Relationship Id="rId324" Type="http://schemas.openxmlformats.org/officeDocument/2006/relationships/ctrlProp" Target="../ctrlProps/ctrlProp312.xml"/><Relationship Id="rId366" Type="http://schemas.openxmlformats.org/officeDocument/2006/relationships/ctrlProp" Target="../ctrlProps/ctrlProp354.xml"/><Relationship Id="rId170" Type="http://schemas.openxmlformats.org/officeDocument/2006/relationships/ctrlProp" Target="../ctrlProps/ctrlProp158.xml"/><Relationship Id="rId226" Type="http://schemas.openxmlformats.org/officeDocument/2006/relationships/ctrlProp" Target="../ctrlProps/ctrlProp214.xml"/><Relationship Id="rId268" Type="http://schemas.openxmlformats.org/officeDocument/2006/relationships/ctrlProp" Target="../ctrlProps/ctrlProp256.xml"/><Relationship Id="rId32" Type="http://schemas.openxmlformats.org/officeDocument/2006/relationships/ctrlProp" Target="../ctrlProps/ctrlProp20.xml"/><Relationship Id="rId74" Type="http://schemas.openxmlformats.org/officeDocument/2006/relationships/ctrlProp" Target="../ctrlProps/ctrlProp62.xml"/><Relationship Id="rId128" Type="http://schemas.openxmlformats.org/officeDocument/2006/relationships/ctrlProp" Target="../ctrlProps/ctrlProp116.xml"/><Relationship Id="rId335" Type="http://schemas.openxmlformats.org/officeDocument/2006/relationships/ctrlProp" Target="../ctrlProps/ctrlProp323.xml"/><Relationship Id="rId377" Type="http://schemas.openxmlformats.org/officeDocument/2006/relationships/ctrlProp" Target="../ctrlProps/ctrlProp365.xml"/><Relationship Id="rId5" Type="http://schemas.openxmlformats.org/officeDocument/2006/relationships/printerSettings" Target="../printerSettings/printerSettings5.bin"/><Relationship Id="rId181" Type="http://schemas.openxmlformats.org/officeDocument/2006/relationships/ctrlProp" Target="../ctrlProps/ctrlProp169.xml"/><Relationship Id="rId237" Type="http://schemas.openxmlformats.org/officeDocument/2006/relationships/ctrlProp" Target="../ctrlProps/ctrlProp225.xml"/><Relationship Id="rId402" Type="http://schemas.openxmlformats.org/officeDocument/2006/relationships/ctrlProp" Target="../ctrlProps/ctrlProp390.xml"/><Relationship Id="rId279" Type="http://schemas.openxmlformats.org/officeDocument/2006/relationships/ctrlProp" Target="../ctrlProps/ctrlProp267.xml"/><Relationship Id="rId43" Type="http://schemas.openxmlformats.org/officeDocument/2006/relationships/ctrlProp" Target="../ctrlProps/ctrlProp31.xml"/><Relationship Id="rId139" Type="http://schemas.openxmlformats.org/officeDocument/2006/relationships/ctrlProp" Target="../ctrlProps/ctrlProp127.xml"/><Relationship Id="rId290" Type="http://schemas.openxmlformats.org/officeDocument/2006/relationships/ctrlProp" Target="../ctrlProps/ctrlProp278.xml"/><Relationship Id="rId304" Type="http://schemas.openxmlformats.org/officeDocument/2006/relationships/ctrlProp" Target="../ctrlProps/ctrlProp292.xml"/><Relationship Id="rId346" Type="http://schemas.openxmlformats.org/officeDocument/2006/relationships/ctrlProp" Target="../ctrlProps/ctrlProp334.xml"/><Relationship Id="rId388" Type="http://schemas.openxmlformats.org/officeDocument/2006/relationships/ctrlProp" Target="../ctrlProps/ctrlProp376.xml"/><Relationship Id="rId85" Type="http://schemas.openxmlformats.org/officeDocument/2006/relationships/ctrlProp" Target="../ctrlProps/ctrlProp73.xml"/><Relationship Id="rId150" Type="http://schemas.openxmlformats.org/officeDocument/2006/relationships/ctrlProp" Target="../ctrlProps/ctrlProp138.xml"/><Relationship Id="rId192" Type="http://schemas.openxmlformats.org/officeDocument/2006/relationships/ctrlProp" Target="../ctrlProps/ctrlProp180.xml"/><Relationship Id="rId206" Type="http://schemas.openxmlformats.org/officeDocument/2006/relationships/ctrlProp" Target="../ctrlProps/ctrlProp194.xml"/><Relationship Id="rId248" Type="http://schemas.openxmlformats.org/officeDocument/2006/relationships/ctrlProp" Target="../ctrlProps/ctrlProp236.xml"/><Relationship Id="rId12" Type="http://schemas.openxmlformats.org/officeDocument/2006/relationships/vmlDrawing" Target="../drawings/vmlDrawing1.vml"/><Relationship Id="rId108" Type="http://schemas.openxmlformats.org/officeDocument/2006/relationships/ctrlProp" Target="../ctrlProps/ctrlProp96.xml"/><Relationship Id="rId315" Type="http://schemas.openxmlformats.org/officeDocument/2006/relationships/ctrlProp" Target="../ctrlProps/ctrlProp303.xml"/><Relationship Id="rId357" Type="http://schemas.openxmlformats.org/officeDocument/2006/relationships/ctrlProp" Target="../ctrlProps/ctrlProp345.xml"/><Relationship Id="rId54" Type="http://schemas.openxmlformats.org/officeDocument/2006/relationships/ctrlProp" Target="../ctrlProps/ctrlProp42.xml"/><Relationship Id="rId96" Type="http://schemas.openxmlformats.org/officeDocument/2006/relationships/ctrlProp" Target="../ctrlProps/ctrlProp84.xml"/><Relationship Id="rId161" Type="http://schemas.openxmlformats.org/officeDocument/2006/relationships/ctrlProp" Target="../ctrlProps/ctrlProp149.xml"/><Relationship Id="rId217" Type="http://schemas.openxmlformats.org/officeDocument/2006/relationships/ctrlProp" Target="../ctrlProps/ctrlProp205.xml"/><Relationship Id="rId399" Type="http://schemas.openxmlformats.org/officeDocument/2006/relationships/ctrlProp" Target="../ctrlProps/ctrlProp387.xml"/><Relationship Id="rId259" Type="http://schemas.openxmlformats.org/officeDocument/2006/relationships/ctrlProp" Target="../ctrlProps/ctrlProp247.xml"/><Relationship Id="rId23" Type="http://schemas.openxmlformats.org/officeDocument/2006/relationships/ctrlProp" Target="../ctrlProps/ctrlProp11.xml"/><Relationship Id="rId119" Type="http://schemas.openxmlformats.org/officeDocument/2006/relationships/ctrlProp" Target="../ctrlProps/ctrlProp107.xml"/><Relationship Id="rId270" Type="http://schemas.openxmlformats.org/officeDocument/2006/relationships/ctrlProp" Target="../ctrlProps/ctrlProp258.xml"/><Relationship Id="rId326" Type="http://schemas.openxmlformats.org/officeDocument/2006/relationships/ctrlProp" Target="../ctrlProps/ctrlProp314.xml"/><Relationship Id="rId65" Type="http://schemas.openxmlformats.org/officeDocument/2006/relationships/ctrlProp" Target="../ctrlProps/ctrlProp53.xml"/><Relationship Id="rId130" Type="http://schemas.openxmlformats.org/officeDocument/2006/relationships/ctrlProp" Target="../ctrlProps/ctrlProp118.xml"/><Relationship Id="rId368" Type="http://schemas.openxmlformats.org/officeDocument/2006/relationships/ctrlProp" Target="../ctrlProps/ctrlProp356.xml"/><Relationship Id="rId172" Type="http://schemas.openxmlformats.org/officeDocument/2006/relationships/ctrlProp" Target="../ctrlProps/ctrlProp160.xml"/><Relationship Id="rId228" Type="http://schemas.openxmlformats.org/officeDocument/2006/relationships/ctrlProp" Target="../ctrlProps/ctrlProp216.xml"/><Relationship Id="rId281" Type="http://schemas.openxmlformats.org/officeDocument/2006/relationships/ctrlProp" Target="../ctrlProps/ctrlProp269.xml"/><Relationship Id="rId337" Type="http://schemas.openxmlformats.org/officeDocument/2006/relationships/ctrlProp" Target="../ctrlProps/ctrlProp325.xml"/><Relationship Id="rId34" Type="http://schemas.openxmlformats.org/officeDocument/2006/relationships/ctrlProp" Target="../ctrlProps/ctrlProp22.xml"/><Relationship Id="rId76" Type="http://schemas.openxmlformats.org/officeDocument/2006/relationships/ctrlProp" Target="../ctrlProps/ctrlProp64.xml"/><Relationship Id="rId141" Type="http://schemas.openxmlformats.org/officeDocument/2006/relationships/ctrlProp" Target="../ctrlProps/ctrlProp129.xml"/><Relationship Id="rId379" Type="http://schemas.openxmlformats.org/officeDocument/2006/relationships/ctrlProp" Target="../ctrlProps/ctrlProp367.xml"/><Relationship Id="rId7" Type="http://schemas.openxmlformats.org/officeDocument/2006/relationships/printerSettings" Target="../printerSettings/printerSettings7.bin"/><Relationship Id="rId183" Type="http://schemas.openxmlformats.org/officeDocument/2006/relationships/ctrlProp" Target="../ctrlProps/ctrlProp171.xml"/><Relationship Id="rId239" Type="http://schemas.openxmlformats.org/officeDocument/2006/relationships/ctrlProp" Target="../ctrlProps/ctrlProp227.xml"/><Relationship Id="rId390" Type="http://schemas.openxmlformats.org/officeDocument/2006/relationships/ctrlProp" Target="../ctrlProps/ctrlProp378.xml"/><Relationship Id="rId404" Type="http://schemas.openxmlformats.org/officeDocument/2006/relationships/ctrlProp" Target="../ctrlProps/ctrlProp392.xml"/><Relationship Id="rId250" Type="http://schemas.openxmlformats.org/officeDocument/2006/relationships/ctrlProp" Target="../ctrlProps/ctrlProp238.xml"/><Relationship Id="rId292" Type="http://schemas.openxmlformats.org/officeDocument/2006/relationships/ctrlProp" Target="../ctrlProps/ctrlProp280.xml"/><Relationship Id="rId306" Type="http://schemas.openxmlformats.org/officeDocument/2006/relationships/ctrlProp" Target="../ctrlProps/ctrlProp294.xml"/><Relationship Id="rId45" Type="http://schemas.openxmlformats.org/officeDocument/2006/relationships/ctrlProp" Target="../ctrlProps/ctrlProp33.xml"/><Relationship Id="rId87" Type="http://schemas.openxmlformats.org/officeDocument/2006/relationships/ctrlProp" Target="../ctrlProps/ctrlProp75.xml"/><Relationship Id="rId110" Type="http://schemas.openxmlformats.org/officeDocument/2006/relationships/ctrlProp" Target="../ctrlProps/ctrlProp98.xml"/><Relationship Id="rId348" Type="http://schemas.openxmlformats.org/officeDocument/2006/relationships/ctrlProp" Target="../ctrlProps/ctrlProp336.xml"/><Relationship Id="rId152" Type="http://schemas.openxmlformats.org/officeDocument/2006/relationships/ctrlProp" Target="../ctrlProps/ctrlProp140.xml"/><Relationship Id="rId194" Type="http://schemas.openxmlformats.org/officeDocument/2006/relationships/ctrlProp" Target="../ctrlProps/ctrlProp182.xml"/><Relationship Id="rId208" Type="http://schemas.openxmlformats.org/officeDocument/2006/relationships/ctrlProp" Target="../ctrlProps/ctrlProp196.xml"/><Relationship Id="rId261" Type="http://schemas.openxmlformats.org/officeDocument/2006/relationships/ctrlProp" Target="../ctrlProps/ctrlProp249.xml"/><Relationship Id="rId14" Type="http://schemas.openxmlformats.org/officeDocument/2006/relationships/ctrlProp" Target="../ctrlProps/ctrlProp2.xml"/><Relationship Id="rId56" Type="http://schemas.openxmlformats.org/officeDocument/2006/relationships/ctrlProp" Target="../ctrlProps/ctrlProp44.xml"/><Relationship Id="rId317" Type="http://schemas.openxmlformats.org/officeDocument/2006/relationships/ctrlProp" Target="../ctrlProps/ctrlProp305.xml"/><Relationship Id="rId359" Type="http://schemas.openxmlformats.org/officeDocument/2006/relationships/ctrlProp" Target="../ctrlProps/ctrlProp347.xml"/><Relationship Id="rId98" Type="http://schemas.openxmlformats.org/officeDocument/2006/relationships/ctrlProp" Target="../ctrlProps/ctrlProp86.xml"/><Relationship Id="rId121" Type="http://schemas.openxmlformats.org/officeDocument/2006/relationships/ctrlProp" Target="../ctrlProps/ctrlProp109.xml"/><Relationship Id="rId163" Type="http://schemas.openxmlformats.org/officeDocument/2006/relationships/ctrlProp" Target="../ctrlProps/ctrlProp151.xml"/><Relationship Id="rId219" Type="http://schemas.openxmlformats.org/officeDocument/2006/relationships/ctrlProp" Target="../ctrlProps/ctrlProp207.xml"/><Relationship Id="rId370" Type="http://schemas.openxmlformats.org/officeDocument/2006/relationships/ctrlProp" Target="../ctrlProps/ctrlProp358.xml"/><Relationship Id="rId230" Type="http://schemas.openxmlformats.org/officeDocument/2006/relationships/ctrlProp" Target="../ctrlProps/ctrlProp218.xml"/><Relationship Id="rId25" Type="http://schemas.openxmlformats.org/officeDocument/2006/relationships/ctrlProp" Target="../ctrlProps/ctrlProp13.xml"/><Relationship Id="rId67" Type="http://schemas.openxmlformats.org/officeDocument/2006/relationships/ctrlProp" Target="../ctrlProps/ctrlProp55.xml"/><Relationship Id="rId272" Type="http://schemas.openxmlformats.org/officeDocument/2006/relationships/ctrlProp" Target="../ctrlProps/ctrlProp260.xml"/><Relationship Id="rId328" Type="http://schemas.openxmlformats.org/officeDocument/2006/relationships/ctrlProp" Target="../ctrlProps/ctrlProp316.xml"/><Relationship Id="rId132" Type="http://schemas.openxmlformats.org/officeDocument/2006/relationships/ctrlProp" Target="../ctrlProps/ctrlProp120.xml"/><Relationship Id="rId174" Type="http://schemas.openxmlformats.org/officeDocument/2006/relationships/ctrlProp" Target="../ctrlProps/ctrlProp162.xml"/><Relationship Id="rId381" Type="http://schemas.openxmlformats.org/officeDocument/2006/relationships/ctrlProp" Target="../ctrlProps/ctrlProp369.xml"/><Relationship Id="rId241" Type="http://schemas.openxmlformats.org/officeDocument/2006/relationships/ctrlProp" Target="../ctrlProps/ctrlProp229.xml"/><Relationship Id="rId36" Type="http://schemas.openxmlformats.org/officeDocument/2006/relationships/ctrlProp" Target="../ctrlProps/ctrlProp24.xml"/><Relationship Id="rId283" Type="http://schemas.openxmlformats.org/officeDocument/2006/relationships/ctrlProp" Target="../ctrlProps/ctrlProp271.xml"/><Relationship Id="rId339" Type="http://schemas.openxmlformats.org/officeDocument/2006/relationships/ctrlProp" Target="../ctrlProps/ctrlProp327.xml"/><Relationship Id="rId78" Type="http://schemas.openxmlformats.org/officeDocument/2006/relationships/ctrlProp" Target="../ctrlProps/ctrlProp66.xml"/><Relationship Id="rId101" Type="http://schemas.openxmlformats.org/officeDocument/2006/relationships/ctrlProp" Target="../ctrlProps/ctrlProp89.xml"/><Relationship Id="rId143" Type="http://schemas.openxmlformats.org/officeDocument/2006/relationships/ctrlProp" Target="../ctrlProps/ctrlProp131.xml"/><Relationship Id="rId185" Type="http://schemas.openxmlformats.org/officeDocument/2006/relationships/ctrlProp" Target="../ctrlProps/ctrlProp173.xml"/><Relationship Id="rId350" Type="http://schemas.openxmlformats.org/officeDocument/2006/relationships/ctrlProp" Target="../ctrlProps/ctrlProp338.xml"/><Relationship Id="rId406" Type="http://schemas.openxmlformats.org/officeDocument/2006/relationships/ctrlProp" Target="../ctrlProps/ctrlProp394.xml"/><Relationship Id="rId9" Type="http://schemas.openxmlformats.org/officeDocument/2006/relationships/printerSettings" Target="../printerSettings/printerSettings9.bin"/><Relationship Id="rId210" Type="http://schemas.openxmlformats.org/officeDocument/2006/relationships/ctrlProp" Target="../ctrlProps/ctrlProp198.xml"/><Relationship Id="rId392" Type="http://schemas.openxmlformats.org/officeDocument/2006/relationships/ctrlProp" Target="../ctrlProps/ctrlProp380.xml"/><Relationship Id="rId252" Type="http://schemas.openxmlformats.org/officeDocument/2006/relationships/ctrlProp" Target="../ctrlProps/ctrlProp240.xml"/><Relationship Id="rId294" Type="http://schemas.openxmlformats.org/officeDocument/2006/relationships/ctrlProp" Target="../ctrlProps/ctrlProp282.xml"/><Relationship Id="rId308" Type="http://schemas.openxmlformats.org/officeDocument/2006/relationships/ctrlProp" Target="../ctrlProps/ctrlProp296.xml"/><Relationship Id="rId47" Type="http://schemas.openxmlformats.org/officeDocument/2006/relationships/ctrlProp" Target="../ctrlProps/ctrlProp35.xml"/><Relationship Id="rId89" Type="http://schemas.openxmlformats.org/officeDocument/2006/relationships/ctrlProp" Target="../ctrlProps/ctrlProp77.xml"/><Relationship Id="rId112" Type="http://schemas.openxmlformats.org/officeDocument/2006/relationships/ctrlProp" Target="../ctrlProps/ctrlProp100.xml"/><Relationship Id="rId154" Type="http://schemas.openxmlformats.org/officeDocument/2006/relationships/ctrlProp" Target="../ctrlProps/ctrlProp142.xml"/><Relationship Id="rId361" Type="http://schemas.openxmlformats.org/officeDocument/2006/relationships/ctrlProp" Target="../ctrlProps/ctrlProp349.xml"/><Relationship Id="rId196" Type="http://schemas.openxmlformats.org/officeDocument/2006/relationships/ctrlProp" Target="../ctrlProps/ctrlProp184.xml"/><Relationship Id="rId16" Type="http://schemas.openxmlformats.org/officeDocument/2006/relationships/ctrlProp" Target="../ctrlProps/ctrlProp4.xml"/><Relationship Id="rId221" Type="http://schemas.openxmlformats.org/officeDocument/2006/relationships/ctrlProp" Target="../ctrlProps/ctrlProp209.xml"/><Relationship Id="rId263" Type="http://schemas.openxmlformats.org/officeDocument/2006/relationships/ctrlProp" Target="../ctrlProps/ctrlProp251.xml"/><Relationship Id="rId319" Type="http://schemas.openxmlformats.org/officeDocument/2006/relationships/ctrlProp" Target="../ctrlProps/ctrlProp307.xml"/><Relationship Id="rId58" Type="http://schemas.openxmlformats.org/officeDocument/2006/relationships/ctrlProp" Target="../ctrlProps/ctrlProp46.xml"/><Relationship Id="rId123" Type="http://schemas.openxmlformats.org/officeDocument/2006/relationships/ctrlProp" Target="../ctrlProps/ctrlProp111.xml"/><Relationship Id="rId330" Type="http://schemas.openxmlformats.org/officeDocument/2006/relationships/ctrlProp" Target="../ctrlProps/ctrlProp318.xml"/><Relationship Id="rId165" Type="http://schemas.openxmlformats.org/officeDocument/2006/relationships/ctrlProp" Target="../ctrlProps/ctrlProp153.xml"/><Relationship Id="rId372" Type="http://schemas.openxmlformats.org/officeDocument/2006/relationships/ctrlProp" Target="../ctrlProps/ctrlProp360.xml"/><Relationship Id="rId232" Type="http://schemas.openxmlformats.org/officeDocument/2006/relationships/ctrlProp" Target="../ctrlProps/ctrlProp220.xml"/><Relationship Id="rId274" Type="http://schemas.openxmlformats.org/officeDocument/2006/relationships/ctrlProp" Target="../ctrlProps/ctrlProp262.xml"/><Relationship Id="rId27" Type="http://schemas.openxmlformats.org/officeDocument/2006/relationships/ctrlProp" Target="../ctrlProps/ctrlProp15.xml"/><Relationship Id="rId48" Type="http://schemas.openxmlformats.org/officeDocument/2006/relationships/ctrlProp" Target="../ctrlProps/ctrlProp36.xml"/><Relationship Id="rId69" Type="http://schemas.openxmlformats.org/officeDocument/2006/relationships/ctrlProp" Target="../ctrlProps/ctrlProp57.xml"/><Relationship Id="rId113" Type="http://schemas.openxmlformats.org/officeDocument/2006/relationships/ctrlProp" Target="../ctrlProps/ctrlProp101.xml"/><Relationship Id="rId134" Type="http://schemas.openxmlformats.org/officeDocument/2006/relationships/ctrlProp" Target="../ctrlProps/ctrlProp122.xml"/><Relationship Id="rId320" Type="http://schemas.openxmlformats.org/officeDocument/2006/relationships/ctrlProp" Target="../ctrlProps/ctrlProp308.xml"/><Relationship Id="rId80" Type="http://schemas.openxmlformats.org/officeDocument/2006/relationships/ctrlProp" Target="../ctrlProps/ctrlProp68.xml"/><Relationship Id="rId155" Type="http://schemas.openxmlformats.org/officeDocument/2006/relationships/ctrlProp" Target="../ctrlProps/ctrlProp143.xml"/><Relationship Id="rId176" Type="http://schemas.openxmlformats.org/officeDocument/2006/relationships/ctrlProp" Target="../ctrlProps/ctrlProp164.xml"/><Relationship Id="rId197" Type="http://schemas.openxmlformats.org/officeDocument/2006/relationships/ctrlProp" Target="../ctrlProps/ctrlProp185.xml"/><Relationship Id="rId341" Type="http://schemas.openxmlformats.org/officeDocument/2006/relationships/ctrlProp" Target="../ctrlProps/ctrlProp329.xml"/><Relationship Id="rId362" Type="http://schemas.openxmlformats.org/officeDocument/2006/relationships/ctrlProp" Target="../ctrlProps/ctrlProp350.xml"/><Relationship Id="rId383" Type="http://schemas.openxmlformats.org/officeDocument/2006/relationships/ctrlProp" Target="../ctrlProps/ctrlProp371.xml"/><Relationship Id="rId201" Type="http://schemas.openxmlformats.org/officeDocument/2006/relationships/ctrlProp" Target="../ctrlProps/ctrlProp189.xml"/><Relationship Id="rId222" Type="http://schemas.openxmlformats.org/officeDocument/2006/relationships/ctrlProp" Target="../ctrlProps/ctrlProp210.xml"/><Relationship Id="rId243" Type="http://schemas.openxmlformats.org/officeDocument/2006/relationships/ctrlProp" Target="../ctrlProps/ctrlProp231.xml"/><Relationship Id="rId264" Type="http://schemas.openxmlformats.org/officeDocument/2006/relationships/ctrlProp" Target="../ctrlProps/ctrlProp252.xml"/><Relationship Id="rId285" Type="http://schemas.openxmlformats.org/officeDocument/2006/relationships/ctrlProp" Target="../ctrlProps/ctrlProp273.xml"/><Relationship Id="rId17" Type="http://schemas.openxmlformats.org/officeDocument/2006/relationships/ctrlProp" Target="../ctrlProps/ctrlProp5.xml"/><Relationship Id="rId38" Type="http://schemas.openxmlformats.org/officeDocument/2006/relationships/ctrlProp" Target="../ctrlProps/ctrlProp26.xml"/><Relationship Id="rId59" Type="http://schemas.openxmlformats.org/officeDocument/2006/relationships/ctrlProp" Target="../ctrlProps/ctrlProp47.xml"/><Relationship Id="rId103" Type="http://schemas.openxmlformats.org/officeDocument/2006/relationships/ctrlProp" Target="../ctrlProps/ctrlProp91.xml"/><Relationship Id="rId124" Type="http://schemas.openxmlformats.org/officeDocument/2006/relationships/ctrlProp" Target="../ctrlProps/ctrlProp112.xml"/><Relationship Id="rId310" Type="http://schemas.openxmlformats.org/officeDocument/2006/relationships/ctrlProp" Target="../ctrlProps/ctrlProp298.xml"/><Relationship Id="rId70" Type="http://schemas.openxmlformats.org/officeDocument/2006/relationships/ctrlProp" Target="../ctrlProps/ctrlProp58.xml"/><Relationship Id="rId91" Type="http://schemas.openxmlformats.org/officeDocument/2006/relationships/ctrlProp" Target="../ctrlProps/ctrlProp79.xml"/><Relationship Id="rId145" Type="http://schemas.openxmlformats.org/officeDocument/2006/relationships/ctrlProp" Target="../ctrlProps/ctrlProp133.xml"/><Relationship Id="rId166" Type="http://schemas.openxmlformats.org/officeDocument/2006/relationships/ctrlProp" Target="../ctrlProps/ctrlProp154.xml"/><Relationship Id="rId187" Type="http://schemas.openxmlformats.org/officeDocument/2006/relationships/ctrlProp" Target="../ctrlProps/ctrlProp175.xml"/><Relationship Id="rId331" Type="http://schemas.openxmlformats.org/officeDocument/2006/relationships/ctrlProp" Target="../ctrlProps/ctrlProp319.xml"/><Relationship Id="rId352" Type="http://schemas.openxmlformats.org/officeDocument/2006/relationships/ctrlProp" Target="../ctrlProps/ctrlProp340.xml"/><Relationship Id="rId373" Type="http://schemas.openxmlformats.org/officeDocument/2006/relationships/ctrlProp" Target="../ctrlProps/ctrlProp361.xml"/><Relationship Id="rId394" Type="http://schemas.openxmlformats.org/officeDocument/2006/relationships/ctrlProp" Target="../ctrlProps/ctrlProp382.xml"/><Relationship Id="rId408" Type="http://schemas.openxmlformats.org/officeDocument/2006/relationships/ctrlProp" Target="../ctrlProps/ctrlProp396.xml"/><Relationship Id="rId1" Type="http://schemas.openxmlformats.org/officeDocument/2006/relationships/printerSettings" Target="../printerSettings/printerSettings1.bin"/><Relationship Id="rId212" Type="http://schemas.openxmlformats.org/officeDocument/2006/relationships/ctrlProp" Target="../ctrlProps/ctrlProp200.xml"/><Relationship Id="rId233" Type="http://schemas.openxmlformats.org/officeDocument/2006/relationships/ctrlProp" Target="../ctrlProps/ctrlProp221.xml"/><Relationship Id="rId254" Type="http://schemas.openxmlformats.org/officeDocument/2006/relationships/ctrlProp" Target="../ctrlProps/ctrlProp242.xml"/><Relationship Id="rId28" Type="http://schemas.openxmlformats.org/officeDocument/2006/relationships/ctrlProp" Target="../ctrlProps/ctrlProp16.xml"/><Relationship Id="rId49" Type="http://schemas.openxmlformats.org/officeDocument/2006/relationships/ctrlProp" Target="../ctrlProps/ctrlProp37.xml"/><Relationship Id="rId114" Type="http://schemas.openxmlformats.org/officeDocument/2006/relationships/ctrlProp" Target="../ctrlProps/ctrlProp102.xml"/><Relationship Id="rId275" Type="http://schemas.openxmlformats.org/officeDocument/2006/relationships/ctrlProp" Target="../ctrlProps/ctrlProp263.xml"/><Relationship Id="rId296" Type="http://schemas.openxmlformats.org/officeDocument/2006/relationships/ctrlProp" Target="../ctrlProps/ctrlProp284.xml"/><Relationship Id="rId300" Type="http://schemas.openxmlformats.org/officeDocument/2006/relationships/ctrlProp" Target="../ctrlProps/ctrlProp288.xml"/><Relationship Id="rId60" Type="http://schemas.openxmlformats.org/officeDocument/2006/relationships/ctrlProp" Target="../ctrlProps/ctrlProp48.xml"/><Relationship Id="rId81" Type="http://schemas.openxmlformats.org/officeDocument/2006/relationships/ctrlProp" Target="../ctrlProps/ctrlProp69.xml"/><Relationship Id="rId135" Type="http://schemas.openxmlformats.org/officeDocument/2006/relationships/ctrlProp" Target="../ctrlProps/ctrlProp123.xml"/><Relationship Id="rId156" Type="http://schemas.openxmlformats.org/officeDocument/2006/relationships/ctrlProp" Target="../ctrlProps/ctrlProp144.xml"/><Relationship Id="rId177" Type="http://schemas.openxmlformats.org/officeDocument/2006/relationships/ctrlProp" Target="../ctrlProps/ctrlProp165.xml"/><Relationship Id="rId198" Type="http://schemas.openxmlformats.org/officeDocument/2006/relationships/ctrlProp" Target="../ctrlProps/ctrlProp186.xml"/><Relationship Id="rId321" Type="http://schemas.openxmlformats.org/officeDocument/2006/relationships/ctrlProp" Target="../ctrlProps/ctrlProp309.xml"/><Relationship Id="rId342" Type="http://schemas.openxmlformats.org/officeDocument/2006/relationships/ctrlProp" Target="../ctrlProps/ctrlProp330.xml"/><Relationship Id="rId363" Type="http://schemas.openxmlformats.org/officeDocument/2006/relationships/ctrlProp" Target="../ctrlProps/ctrlProp351.xml"/><Relationship Id="rId384" Type="http://schemas.openxmlformats.org/officeDocument/2006/relationships/ctrlProp" Target="../ctrlProps/ctrlProp372.xml"/><Relationship Id="rId202" Type="http://schemas.openxmlformats.org/officeDocument/2006/relationships/ctrlProp" Target="../ctrlProps/ctrlProp190.xml"/><Relationship Id="rId223" Type="http://schemas.openxmlformats.org/officeDocument/2006/relationships/ctrlProp" Target="../ctrlProps/ctrlProp211.xml"/><Relationship Id="rId244" Type="http://schemas.openxmlformats.org/officeDocument/2006/relationships/ctrlProp" Target="../ctrlProps/ctrlProp232.xml"/><Relationship Id="rId18" Type="http://schemas.openxmlformats.org/officeDocument/2006/relationships/ctrlProp" Target="../ctrlProps/ctrlProp6.xml"/><Relationship Id="rId39" Type="http://schemas.openxmlformats.org/officeDocument/2006/relationships/ctrlProp" Target="../ctrlProps/ctrlProp27.xml"/><Relationship Id="rId265" Type="http://schemas.openxmlformats.org/officeDocument/2006/relationships/ctrlProp" Target="../ctrlProps/ctrlProp253.xml"/><Relationship Id="rId286" Type="http://schemas.openxmlformats.org/officeDocument/2006/relationships/ctrlProp" Target="../ctrlProps/ctrlProp274.xml"/><Relationship Id="rId50" Type="http://schemas.openxmlformats.org/officeDocument/2006/relationships/ctrlProp" Target="../ctrlProps/ctrlProp38.xml"/><Relationship Id="rId104" Type="http://schemas.openxmlformats.org/officeDocument/2006/relationships/ctrlProp" Target="../ctrlProps/ctrlProp92.xml"/><Relationship Id="rId125" Type="http://schemas.openxmlformats.org/officeDocument/2006/relationships/ctrlProp" Target="../ctrlProps/ctrlProp113.xml"/><Relationship Id="rId146" Type="http://schemas.openxmlformats.org/officeDocument/2006/relationships/ctrlProp" Target="../ctrlProps/ctrlProp134.xml"/><Relationship Id="rId167" Type="http://schemas.openxmlformats.org/officeDocument/2006/relationships/ctrlProp" Target="../ctrlProps/ctrlProp155.xml"/><Relationship Id="rId188" Type="http://schemas.openxmlformats.org/officeDocument/2006/relationships/ctrlProp" Target="../ctrlProps/ctrlProp176.xml"/><Relationship Id="rId311" Type="http://schemas.openxmlformats.org/officeDocument/2006/relationships/ctrlProp" Target="../ctrlProps/ctrlProp299.xml"/><Relationship Id="rId332" Type="http://schemas.openxmlformats.org/officeDocument/2006/relationships/ctrlProp" Target="../ctrlProps/ctrlProp320.xml"/><Relationship Id="rId353" Type="http://schemas.openxmlformats.org/officeDocument/2006/relationships/ctrlProp" Target="../ctrlProps/ctrlProp341.xml"/><Relationship Id="rId374" Type="http://schemas.openxmlformats.org/officeDocument/2006/relationships/ctrlProp" Target="../ctrlProps/ctrlProp362.xml"/><Relationship Id="rId395" Type="http://schemas.openxmlformats.org/officeDocument/2006/relationships/ctrlProp" Target="../ctrlProps/ctrlProp383.xml"/><Relationship Id="rId409" Type="http://schemas.openxmlformats.org/officeDocument/2006/relationships/ctrlProp" Target="../ctrlProps/ctrlProp397.xml"/><Relationship Id="rId71" Type="http://schemas.openxmlformats.org/officeDocument/2006/relationships/ctrlProp" Target="../ctrlProps/ctrlProp59.xml"/><Relationship Id="rId92" Type="http://schemas.openxmlformats.org/officeDocument/2006/relationships/ctrlProp" Target="../ctrlProps/ctrlProp80.xml"/><Relationship Id="rId213" Type="http://schemas.openxmlformats.org/officeDocument/2006/relationships/ctrlProp" Target="../ctrlProps/ctrlProp201.xml"/><Relationship Id="rId234" Type="http://schemas.openxmlformats.org/officeDocument/2006/relationships/ctrlProp" Target="../ctrlProps/ctrlProp222.xml"/><Relationship Id="rId2" Type="http://schemas.openxmlformats.org/officeDocument/2006/relationships/printerSettings" Target="../printerSettings/printerSettings2.bin"/><Relationship Id="rId29" Type="http://schemas.openxmlformats.org/officeDocument/2006/relationships/ctrlProp" Target="../ctrlProps/ctrlProp17.xml"/><Relationship Id="rId255" Type="http://schemas.openxmlformats.org/officeDocument/2006/relationships/ctrlProp" Target="../ctrlProps/ctrlProp243.xml"/><Relationship Id="rId276" Type="http://schemas.openxmlformats.org/officeDocument/2006/relationships/ctrlProp" Target="../ctrlProps/ctrlProp264.xml"/><Relationship Id="rId297" Type="http://schemas.openxmlformats.org/officeDocument/2006/relationships/ctrlProp" Target="../ctrlProps/ctrlProp285.xml"/><Relationship Id="rId40" Type="http://schemas.openxmlformats.org/officeDocument/2006/relationships/ctrlProp" Target="../ctrlProps/ctrlProp28.xml"/><Relationship Id="rId115" Type="http://schemas.openxmlformats.org/officeDocument/2006/relationships/ctrlProp" Target="../ctrlProps/ctrlProp103.xml"/><Relationship Id="rId136" Type="http://schemas.openxmlformats.org/officeDocument/2006/relationships/ctrlProp" Target="../ctrlProps/ctrlProp124.xml"/><Relationship Id="rId157" Type="http://schemas.openxmlformats.org/officeDocument/2006/relationships/ctrlProp" Target="../ctrlProps/ctrlProp145.xml"/><Relationship Id="rId178" Type="http://schemas.openxmlformats.org/officeDocument/2006/relationships/ctrlProp" Target="../ctrlProps/ctrlProp166.xml"/><Relationship Id="rId301" Type="http://schemas.openxmlformats.org/officeDocument/2006/relationships/ctrlProp" Target="../ctrlProps/ctrlProp289.xml"/><Relationship Id="rId322" Type="http://schemas.openxmlformats.org/officeDocument/2006/relationships/ctrlProp" Target="../ctrlProps/ctrlProp310.xml"/><Relationship Id="rId343" Type="http://schemas.openxmlformats.org/officeDocument/2006/relationships/ctrlProp" Target="../ctrlProps/ctrlProp331.xml"/><Relationship Id="rId364" Type="http://schemas.openxmlformats.org/officeDocument/2006/relationships/ctrlProp" Target="../ctrlProps/ctrlProp352.xml"/><Relationship Id="rId61" Type="http://schemas.openxmlformats.org/officeDocument/2006/relationships/ctrlProp" Target="../ctrlProps/ctrlProp49.xml"/><Relationship Id="rId82" Type="http://schemas.openxmlformats.org/officeDocument/2006/relationships/ctrlProp" Target="../ctrlProps/ctrlProp70.xml"/><Relationship Id="rId199" Type="http://schemas.openxmlformats.org/officeDocument/2006/relationships/ctrlProp" Target="../ctrlProps/ctrlProp187.xml"/><Relationship Id="rId203" Type="http://schemas.openxmlformats.org/officeDocument/2006/relationships/ctrlProp" Target="../ctrlProps/ctrlProp191.xml"/><Relationship Id="rId385" Type="http://schemas.openxmlformats.org/officeDocument/2006/relationships/ctrlProp" Target="../ctrlProps/ctrlProp373.xml"/><Relationship Id="rId19" Type="http://schemas.openxmlformats.org/officeDocument/2006/relationships/ctrlProp" Target="../ctrlProps/ctrlProp7.xml"/><Relationship Id="rId224" Type="http://schemas.openxmlformats.org/officeDocument/2006/relationships/ctrlProp" Target="../ctrlProps/ctrlProp212.xml"/><Relationship Id="rId245" Type="http://schemas.openxmlformats.org/officeDocument/2006/relationships/ctrlProp" Target="../ctrlProps/ctrlProp233.xml"/><Relationship Id="rId266" Type="http://schemas.openxmlformats.org/officeDocument/2006/relationships/ctrlProp" Target="../ctrlProps/ctrlProp254.xml"/><Relationship Id="rId287" Type="http://schemas.openxmlformats.org/officeDocument/2006/relationships/ctrlProp" Target="../ctrlProps/ctrlProp275.xml"/><Relationship Id="rId410" Type="http://schemas.openxmlformats.org/officeDocument/2006/relationships/ctrlProp" Target="../ctrlProps/ctrlProp398.xml"/><Relationship Id="rId30" Type="http://schemas.openxmlformats.org/officeDocument/2006/relationships/ctrlProp" Target="../ctrlProps/ctrlProp18.xml"/><Relationship Id="rId105" Type="http://schemas.openxmlformats.org/officeDocument/2006/relationships/ctrlProp" Target="../ctrlProps/ctrlProp93.xml"/><Relationship Id="rId126" Type="http://schemas.openxmlformats.org/officeDocument/2006/relationships/ctrlProp" Target="../ctrlProps/ctrlProp114.xml"/><Relationship Id="rId147" Type="http://schemas.openxmlformats.org/officeDocument/2006/relationships/ctrlProp" Target="../ctrlProps/ctrlProp135.xml"/><Relationship Id="rId168" Type="http://schemas.openxmlformats.org/officeDocument/2006/relationships/ctrlProp" Target="../ctrlProps/ctrlProp156.xml"/><Relationship Id="rId312" Type="http://schemas.openxmlformats.org/officeDocument/2006/relationships/ctrlProp" Target="../ctrlProps/ctrlProp300.xml"/><Relationship Id="rId333" Type="http://schemas.openxmlformats.org/officeDocument/2006/relationships/ctrlProp" Target="../ctrlProps/ctrlProp321.xml"/><Relationship Id="rId354" Type="http://schemas.openxmlformats.org/officeDocument/2006/relationships/ctrlProp" Target="../ctrlProps/ctrlProp342.xml"/><Relationship Id="rId51" Type="http://schemas.openxmlformats.org/officeDocument/2006/relationships/ctrlProp" Target="../ctrlProps/ctrlProp39.xml"/><Relationship Id="rId72" Type="http://schemas.openxmlformats.org/officeDocument/2006/relationships/ctrlProp" Target="../ctrlProps/ctrlProp60.xml"/><Relationship Id="rId93" Type="http://schemas.openxmlformats.org/officeDocument/2006/relationships/ctrlProp" Target="../ctrlProps/ctrlProp81.xml"/><Relationship Id="rId189" Type="http://schemas.openxmlformats.org/officeDocument/2006/relationships/ctrlProp" Target="../ctrlProps/ctrlProp177.xml"/><Relationship Id="rId375" Type="http://schemas.openxmlformats.org/officeDocument/2006/relationships/ctrlProp" Target="../ctrlProps/ctrlProp363.xml"/><Relationship Id="rId396" Type="http://schemas.openxmlformats.org/officeDocument/2006/relationships/ctrlProp" Target="../ctrlProps/ctrlProp384.xml"/><Relationship Id="rId3" Type="http://schemas.openxmlformats.org/officeDocument/2006/relationships/printerSettings" Target="../printerSettings/printerSettings3.bin"/><Relationship Id="rId214" Type="http://schemas.openxmlformats.org/officeDocument/2006/relationships/ctrlProp" Target="../ctrlProps/ctrlProp202.xml"/><Relationship Id="rId235" Type="http://schemas.openxmlformats.org/officeDocument/2006/relationships/ctrlProp" Target="../ctrlProps/ctrlProp223.xml"/><Relationship Id="rId256" Type="http://schemas.openxmlformats.org/officeDocument/2006/relationships/ctrlProp" Target="../ctrlProps/ctrlProp244.xml"/><Relationship Id="rId277" Type="http://schemas.openxmlformats.org/officeDocument/2006/relationships/ctrlProp" Target="../ctrlProps/ctrlProp265.xml"/><Relationship Id="rId298" Type="http://schemas.openxmlformats.org/officeDocument/2006/relationships/ctrlProp" Target="../ctrlProps/ctrlProp286.xml"/><Relationship Id="rId400" Type="http://schemas.openxmlformats.org/officeDocument/2006/relationships/ctrlProp" Target="../ctrlProps/ctrlProp388.xml"/><Relationship Id="rId116" Type="http://schemas.openxmlformats.org/officeDocument/2006/relationships/ctrlProp" Target="../ctrlProps/ctrlProp104.xml"/><Relationship Id="rId137" Type="http://schemas.openxmlformats.org/officeDocument/2006/relationships/ctrlProp" Target="../ctrlProps/ctrlProp125.xml"/><Relationship Id="rId158" Type="http://schemas.openxmlformats.org/officeDocument/2006/relationships/ctrlProp" Target="../ctrlProps/ctrlProp146.xml"/><Relationship Id="rId302" Type="http://schemas.openxmlformats.org/officeDocument/2006/relationships/ctrlProp" Target="../ctrlProps/ctrlProp290.xml"/><Relationship Id="rId323" Type="http://schemas.openxmlformats.org/officeDocument/2006/relationships/ctrlProp" Target="../ctrlProps/ctrlProp311.xml"/><Relationship Id="rId344" Type="http://schemas.openxmlformats.org/officeDocument/2006/relationships/ctrlProp" Target="../ctrlProps/ctrlProp332.xml"/><Relationship Id="rId20" Type="http://schemas.openxmlformats.org/officeDocument/2006/relationships/ctrlProp" Target="../ctrlProps/ctrlProp8.xml"/><Relationship Id="rId41" Type="http://schemas.openxmlformats.org/officeDocument/2006/relationships/ctrlProp" Target="../ctrlProps/ctrlProp29.xml"/><Relationship Id="rId62" Type="http://schemas.openxmlformats.org/officeDocument/2006/relationships/ctrlProp" Target="../ctrlProps/ctrlProp50.xml"/><Relationship Id="rId83" Type="http://schemas.openxmlformats.org/officeDocument/2006/relationships/ctrlProp" Target="../ctrlProps/ctrlProp71.xml"/><Relationship Id="rId179" Type="http://schemas.openxmlformats.org/officeDocument/2006/relationships/ctrlProp" Target="../ctrlProps/ctrlProp167.xml"/><Relationship Id="rId365" Type="http://schemas.openxmlformats.org/officeDocument/2006/relationships/ctrlProp" Target="../ctrlProps/ctrlProp353.xml"/><Relationship Id="rId386" Type="http://schemas.openxmlformats.org/officeDocument/2006/relationships/ctrlProp" Target="../ctrlProps/ctrlProp374.xml"/><Relationship Id="rId190" Type="http://schemas.openxmlformats.org/officeDocument/2006/relationships/ctrlProp" Target="../ctrlProps/ctrlProp178.xml"/><Relationship Id="rId204" Type="http://schemas.openxmlformats.org/officeDocument/2006/relationships/ctrlProp" Target="../ctrlProps/ctrlProp192.xml"/><Relationship Id="rId225" Type="http://schemas.openxmlformats.org/officeDocument/2006/relationships/ctrlProp" Target="../ctrlProps/ctrlProp213.xml"/><Relationship Id="rId246" Type="http://schemas.openxmlformats.org/officeDocument/2006/relationships/ctrlProp" Target="../ctrlProps/ctrlProp234.xml"/><Relationship Id="rId267" Type="http://schemas.openxmlformats.org/officeDocument/2006/relationships/ctrlProp" Target="../ctrlProps/ctrlProp255.xml"/><Relationship Id="rId288" Type="http://schemas.openxmlformats.org/officeDocument/2006/relationships/ctrlProp" Target="../ctrlProps/ctrlProp276.xml"/><Relationship Id="rId411" Type="http://schemas.openxmlformats.org/officeDocument/2006/relationships/ctrlProp" Target="../ctrlProps/ctrlProp399.xml"/><Relationship Id="rId106" Type="http://schemas.openxmlformats.org/officeDocument/2006/relationships/ctrlProp" Target="../ctrlProps/ctrlProp94.xml"/><Relationship Id="rId127" Type="http://schemas.openxmlformats.org/officeDocument/2006/relationships/ctrlProp" Target="../ctrlProps/ctrlProp115.xml"/><Relationship Id="rId313" Type="http://schemas.openxmlformats.org/officeDocument/2006/relationships/ctrlProp" Target="../ctrlProps/ctrlProp301.xml"/><Relationship Id="rId10" Type="http://schemas.openxmlformats.org/officeDocument/2006/relationships/printerSettings" Target="../printerSettings/printerSettings10.bin"/><Relationship Id="rId31" Type="http://schemas.openxmlformats.org/officeDocument/2006/relationships/ctrlProp" Target="../ctrlProps/ctrlProp19.xml"/><Relationship Id="rId52" Type="http://schemas.openxmlformats.org/officeDocument/2006/relationships/ctrlProp" Target="../ctrlProps/ctrlProp40.xml"/><Relationship Id="rId73" Type="http://schemas.openxmlformats.org/officeDocument/2006/relationships/ctrlProp" Target="../ctrlProps/ctrlProp61.xml"/><Relationship Id="rId94" Type="http://schemas.openxmlformats.org/officeDocument/2006/relationships/ctrlProp" Target="../ctrlProps/ctrlProp82.xml"/><Relationship Id="rId148" Type="http://schemas.openxmlformats.org/officeDocument/2006/relationships/ctrlProp" Target="../ctrlProps/ctrlProp136.xml"/><Relationship Id="rId169" Type="http://schemas.openxmlformats.org/officeDocument/2006/relationships/ctrlProp" Target="../ctrlProps/ctrlProp157.xml"/><Relationship Id="rId334" Type="http://schemas.openxmlformats.org/officeDocument/2006/relationships/ctrlProp" Target="../ctrlProps/ctrlProp322.xml"/><Relationship Id="rId355" Type="http://schemas.openxmlformats.org/officeDocument/2006/relationships/ctrlProp" Target="../ctrlProps/ctrlProp343.xml"/><Relationship Id="rId376" Type="http://schemas.openxmlformats.org/officeDocument/2006/relationships/ctrlProp" Target="../ctrlProps/ctrlProp364.xml"/><Relationship Id="rId397" Type="http://schemas.openxmlformats.org/officeDocument/2006/relationships/ctrlProp" Target="../ctrlProps/ctrlProp385.xml"/><Relationship Id="rId4" Type="http://schemas.openxmlformats.org/officeDocument/2006/relationships/printerSettings" Target="../printerSettings/printerSettings4.bin"/><Relationship Id="rId180" Type="http://schemas.openxmlformats.org/officeDocument/2006/relationships/ctrlProp" Target="../ctrlProps/ctrlProp168.xml"/><Relationship Id="rId215" Type="http://schemas.openxmlformats.org/officeDocument/2006/relationships/ctrlProp" Target="../ctrlProps/ctrlProp203.xml"/><Relationship Id="rId236" Type="http://schemas.openxmlformats.org/officeDocument/2006/relationships/ctrlProp" Target="../ctrlProps/ctrlProp224.xml"/><Relationship Id="rId257" Type="http://schemas.openxmlformats.org/officeDocument/2006/relationships/ctrlProp" Target="../ctrlProps/ctrlProp245.xml"/><Relationship Id="rId278" Type="http://schemas.openxmlformats.org/officeDocument/2006/relationships/ctrlProp" Target="../ctrlProps/ctrlProp266.xml"/><Relationship Id="rId401" Type="http://schemas.openxmlformats.org/officeDocument/2006/relationships/ctrlProp" Target="../ctrlProps/ctrlProp389.xml"/><Relationship Id="rId303" Type="http://schemas.openxmlformats.org/officeDocument/2006/relationships/ctrlProp" Target="../ctrlProps/ctrlProp291.xml"/><Relationship Id="rId42" Type="http://schemas.openxmlformats.org/officeDocument/2006/relationships/ctrlProp" Target="../ctrlProps/ctrlProp30.xml"/><Relationship Id="rId84" Type="http://schemas.openxmlformats.org/officeDocument/2006/relationships/ctrlProp" Target="../ctrlProps/ctrlProp72.xml"/><Relationship Id="rId138" Type="http://schemas.openxmlformats.org/officeDocument/2006/relationships/ctrlProp" Target="../ctrlProps/ctrlProp126.xml"/><Relationship Id="rId345" Type="http://schemas.openxmlformats.org/officeDocument/2006/relationships/ctrlProp" Target="../ctrlProps/ctrlProp333.xml"/><Relationship Id="rId387" Type="http://schemas.openxmlformats.org/officeDocument/2006/relationships/ctrlProp" Target="../ctrlProps/ctrlProp375.xml"/><Relationship Id="rId191" Type="http://schemas.openxmlformats.org/officeDocument/2006/relationships/ctrlProp" Target="../ctrlProps/ctrlProp179.xml"/><Relationship Id="rId205" Type="http://schemas.openxmlformats.org/officeDocument/2006/relationships/ctrlProp" Target="../ctrlProps/ctrlProp193.xml"/><Relationship Id="rId247" Type="http://schemas.openxmlformats.org/officeDocument/2006/relationships/ctrlProp" Target="../ctrlProps/ctrlProp235.xml"/><Relationship Id="rId107" Type="http://schemas.openxmlformats.org/officeDocument/2006/relationships/ctrlProp" Target="../ctrlProps/ctrlProp95.xml"/><Relationship Id="rId289" Type="http://schemas.openxmlformats.org/officeDocument/2006/relationships/ctrlProp" Target="../ctrlProps/ctrlProp277.xml"/><Relationship Id="rId11" Type="http://schemas.openxmlformats.org/officeDocument/2006/relationships/drawing" Target="../drawings/drawing1.xml"/><Relationship Id="rId53" Type="http://schemas.openxmlformats.org/officeDocument/2006/relationships/ctrlProp" Target="../ctrlProps/ctrlProp41.xml"/><Relationship Id="rId149" Type="http://schemas.openxmlformats.org/officeDocument/2006/relationships/ctrlProp" Target="../ctrlProps/ctrlProp137.xml"/><Relationship Id="rId314" Type="http://schemas.openxmlformats.org/officeDocument/2006/relationships/ctrlProp" Target="../ctrlProps/ctrlProp302.xml"/><Relationship Id="rId356" Type="http://schemas.openxmlformats.org/officeDocument/2006/relationships/ctrlProp" Target="../ctrlProps/ctrlProp344.xml"/><Relationship Id="rId398" Type="http://schemas.openxmlformats.org/officeDocument/2006/relationships/ctrlProp" Target="../ctrlProps/ctrlProp386.xml"/><Relationship Id="rId95" Type="http://schemas.openxmlformats.org/officeDocument/2006/relationships/ctrlProp" Target="../ctrlProps/ctrlProp83.xml"/><Relationship Id="rId160" Type="http://schemas.openxmlformats.org/officeDocument/2006/relationships/ctrlProp" Target="../ctrlProps/ctrlProp148.xml"/><Relationship Id="rId216" Type="http://schemas.openxmlformats.org/officeDocument/2006/relationships/ctrlProp" Target="../ctrlProps/ctrlProp204.xml"/><Relationship Id="rId258" Type="http://schemas.openxmlformats.org/officeDocument/2006/relationships/ctrlProp" Target="../ctrlProps/ctrlProp246.xml"/><Relationship Id="rId22" Type="http://schemas.openxmlformats.org/officeDocument/2006/relationships/ctrlProp" Target="../ctrlProps/ctrlProp10.xml"/><Relationship Id="rId64" Type="http://schemas.openxmlformats.org/officeDocument/2006/relationships/ctrlProp" Target="../ctrlProps/ctrlProp52.xml"/><Relationship Id="rId118" Type="http://schemas.openxmlformats.org/officeDocument/2006/relationships/ctrlProp" Target="../ctrlProps/ctrlProp106.xml"/><Relationship Id="rId325" Type="http://schemas.openxmlformats.org/officeDocument/2006/relationships/ctrlProp" Target="../ctrlProps/ctrlProp313.xml"/><Relationship Id="rId367" Type="http://schemas.openxmlformats.org/officeDocument/2006/relationships/ctrlProp" Target="../ctrlProps/ctrlProp355.xml"/><Relationship Id="rId171" Type="http://schemas.openxmlformats.org/officeDocument/2006/relationships/ctrlProp" Target="../ctrlProps/ctrlProp159.xml"/><Relationship Id="rId227" Type="http://schemas.openxmlformats.org/officeDocument/2006/relationships/ctrlProp" Target="../ctrlProps/ctrlProp215.xml"/><Relationship Id="rId269" Type="http://schemas.openxmlformats.org/officeDocument/2006/relationships/ctrlProp" Target="../ctrlProps/ctrlProp257.xml"/><Relationship Id="rId33" Type="http://schemas.openxmlformats.org/officeDocument/2006/relationships/ctrlProp" Target="../ctrlProps/ctrlProp21.xml"/><Relationship Id="rId129" Type="http://schemas.openxmlformats.org/officeDocument/2006/relationships/ctrlProp" Target="../ctrlProps/ctrlProp117.xml"/><Relationship Id="rId280" Type="http://schemas.openxmlformats.org/officeDocument/2006/relationships/ctrlProp" Target="../ctrlProps/ctrlProp268.xml"/><Relationship Id="rId336" Type="http://schemas.openxmlformats.org/officeDocument/2006/relationships/ctrlProp" Target="../ctrlProps/ctrlProp324.xml"/><Relationship Id="rId75" Type="http://schemas.openxmlformats.org/officeDocument/2006/relationships/ctrlProp" Target="../ctrlProps/ctrlProp63.xml"/><Relationship Id="rId140" Type="http://schemas.openxmlformats.org/officeDocument/2006/relationships/ctrlProp" Target="../ctrlProps/ctrlProp128.xml"/><Relationship Id="rId182" Type="http://schemas.openxmlformats.org/officeDocument/2006/relationships/ctrlProp" Target="../ctrlProps/ctrlProp170.xml"/><Relationship Id="rId378" Type="http://schemas.openxmlformats.org/officeDocument/2006/relationships/ctrlProp" Target="../ctrlProps/ctrlProp366.xml"/><Relationship Id="rId403" Type="http://schemas.openxmlformats.org/officeDocument/2006/relationships/ctrlProp" Target="../ctrlProps/ctrlProp391.xml"/><Relationship Id="rId6" Type="http://schemas.openxmlformats.org/officeDocument/2006/relationships/printerSettings" Target="../printerSettings/printerSettings6.bin"/><Relationship Id="rId238" Type="http://schemas.openxmlformats.org/officeDocument/2006/relationships/ctrlProp" Target="../ctrlProps/ctrlProp226.xml"/><Relationship Id="rId291" Type="http://schemas.openxmlformats.org/officeDocument/2006/relationships/ctrlProp" Target="../ctrlProps/ctrlProp279.xml"/><Relationship Id="rId305" Type="http://schemas.openxmlformats.org/officeDocument/2006/relationships/ctrlProp" Target="../ctrlProps/ctrlProp293.xml"/><Relationship Id="rId347" Type="http://schemas.openxmlformats.org/officeDocument/2006/relationships/ctrlProp" Target="../ctrlProps/ctrlProp335.xml"/><Relationship Id="rId44" Type="http://schemas.openxmlformats.org/officeDocument/2006/relationships/ctrlProp" Target="../ctrlProps/ctrlProp32.xml"/><Relationship Id="rId86" Type="http://schemas.openxmlformats.org/officeDocument/2006/relationships/ctrlProp" Target="../ctrlProps/ctrlProp74.xml"/><Relationship Id="rId151" Type="http://schemas.openxmlformats.org/officeDocument/2006/relationships/ctrlProp" Target="../ctrlProps/ctrlProp139.xml"/><Relationship Id="rId389" Type="http://schemas.openxmlformats.org/officeDocument/2006/relationships/ctrlProp" Target="../ctrlProps/ctrlProp377.xml"/><Relationship Id="rId193" Type="http://schemas.openxmlformats.org/officeDocument/2006/relationships/ctrlProp" Target="../ctrlProps/ctrlProp181.xml"/><Relationship Id="rId207" Type="http://schemas.openxmlformats.org/officeDocument/2006/relationships/ctrlProp" Target="../ctrlProps/ctrlProp195.xml"/><Relationship Id="rId249" Type="http://schemas.openxmlformats.org/officeDocument/2006/relationships/ctrlProp" Target="../ctrlProps/ctrlProp237.xml"/><Relationship Id="rId13" Type="http://schemas.openxmlformats.org/officeDocument/2006/relationships/ctrlProp" Target="../ctrlProps/ctrlProp1.xml"/><Relationship Id="rId109" Type="http://schemas.openxmlformats.org/officeDocument/2006/relationships/ctrlProp" Target="../ctrlProps/ctrlProp97.xml"/><Relationship Id="rId260" Type="http://schemas.openxmlformats.org/officeDocument/2006/relationships/ctrlProp" Target="../ctrlProps/ctrlProp248.xml"/><Relationship Id="rId316" Type="http://schemas.openxmlformats.org/officeDocument/2006/relationships/ctrlProp" Target="../ctrlProps/ctrlProp304.xml"/><Relationship Id="rId55" Type="http://schemas.openxmlformats.org/officeDocument/2006/relationships/ctrlProp" Target="../ctrlProps/ctrlProp43.xml"/><Relationship Id="rId97" Type="http://schemas.openxmlformats.org/officeDocument/2006/relationships/ctrlProp" Target="../ctrlProps/ctrlProp85.xml"/><Relationship Id="rId120" Type="http://schemas.openxmlformats.org/officeDocument/2006/relationships/ctrlProp" Target="../ctrlProps/ctrlProp108.xml"/><Relationship Id="rId358" Type="http://schemas.openxmlformats.org/officeDocument/2006/relationships/ctrlProp" Target="../ctrlProps/ctrlProp346.xml"/><Relationship Id="rId162" Type="http://schemas.openxmlformats.org/officeDocument/2006/relationships/ctrlProp" Target="../ctrlProps/ctrlProp150.xml"/><Relationship Id="rId218" Type="http://schemas.openxmlformats.org/officeDocument/2006/relationships/ctrlProp" Target="../ctrlProps/ctrlProp206.xml"/><Relationship Id="rId271" Type="http://schemas.openxmlformats.org/officeDocument/2006/relationships/ctrlProp" Target="../ctrlProps/ctrlProp259.xml"/><Relationship Id="rId24" Type="http://schemas.openxmlformats.org/officeDocument/2006/relationships/ctrlProp" Target="../ctrlProps/ctrlProp12.xml"/><Relationship Id="rId66" Type="http://schemas.openxmlformats.org/officeDocument/2006/relationships/ctrlProp" Target="../ctrlProps/ctrlProp54.xml"/><Relationship Id="rId131" Type="http://schemas.openxmlformats.org/officeDocument/2006/relationships/ctrlProp" Target="../ctrlProps/ctrlProp119.xml"/><Relationship Id="rId327" Type="http://schemas.openxmlformats.org/officeDocument/2006/relationships/ctrlProp" Target="../ctrlProps/ctrlProp315.xml"/><Relationship Id="rId369" Type="http://schemas.openxmlformats.org/officeDocument/2006/relationships/ctrlProp" Target="../ctrlProps/ctrlProp357.xml"/><Relationship Id="rId173" Type="http://schemas.openxmlformats.org/officeDocument/2006/relationships/ctrlProp" Target="../ctrlProps/ctrlProp161.xml"/><Relationship Id="rId229" Type="http://schemas.openxmlformats.org/officeDocument/2006/relationships/ctrlProp" Target="../ctrlProps/ctrlProp217.xml"/><Relationship Id="rId380" Type="http://schemas.openxmlformats.org/officeDocument/2006/relationships/ctrlProp" Target="../ctrlProps/ctrlProp368.xml"/><Relationship Id="rId240" Type="http://schemas.openxmlformats.org/officeDocument/2006/relationships/ctrlProp" Target="../ctrlProps/ctrlProp228.xml"/><Relationship Id="rId35" Type="http://schemas.openxmlformats.org/officeDocument/2006/relationships/ctrlProp" Target="../ctrlProps/ctrlProp23.xml"/><Relationship Id="rId77" Type="http://schemas.openxmlformats.org/officeDocument/2006/relationships/ctrlProp" Target="../ctrlProps/ctrlProp65.xml"/><Relationship Id="rId100" Type="http://schemas.openxmlformats.org/officeDocument/2006/relationships/ctrlProp" Target="../ctrlProps/ctrlProp88.xml"/><Relationship Id="rId282" Type="http://schemas.openxmlformats.org/officeDocument/2006/relationships/ctrlProp" Target="../ctrlProps/ctrlProp270.xml"/><Relationship Id="rId338" Type="http://schemas.openxmlformats.org/officeDocument/2006/relationships/ctrlProp" Target="../ctrlProps/ctrlProp326.xml"/><Relationship Id="rId8" Type="http://schemas.openxmlformats.org/officeDocument/2006/relationships/printerSettings" Target="../printerSettings/printerSettings8.bin"/><Relationship Id="rId142" Type="http://schemas.openxmlformats.org/officeDocument/2006/relationships/ctrlProp" Target="../ctrlProps/ctrlProp130.xml"/><Relationship Id="rId184" Type="http://schemas.openxmlformats.org/officeDocument/2006/relationships/ctrlProp" Target="../ctrlProps/ctrlProp172.xml"/><Relationship Id="rId391" Type="http://schemas.openxmlformats.org/officeDocument/2006/relationships/ctrlProp" Target="../ctrlProps/ctrlProp379.xml"/><Relationship Id="rId405" Type="http://schemas.openxmlformats.org/officeDocument/2006/relationships/ctrlProp" Target="../ctrlProps/ctrlProp393.xml"/><Relationship Id="rId251" Type="http://schemas.openxmlformats.org/officeDocument/2006/relationships/ctrlProp" Target="../ctrlProps/ctrlProp239.xml"/><Relationship Id="rId46" Type="http://schemas.openxmlformats.org/officeDocument/2006/relationships/ctrlProp" Target="../ctrlProps/ctrlProp34.xml"/><Relationship Id="rId293" Type="http://schemas.openxmlformats.org/officeDocument/2006/relationships/ctrlProp" Target="../ctrlProps/ctrlProp281.xml"/><Relationship Id="rId307" Type="http://schemas.openxmlformats.org/officeDocument/2006/relationships/ctrlProp" Target="../ctrlProps/ctrlProp295.xml"/><Relationship Id="rId349" Type="http://schemas.openxmlformats.org/officeDocument/2006/relationships/ctrlProp" Target="../ctrlProps/ctrlProp337.xml"/><Relationship Id="rId88" Type="http://schemas.openxmlformats.org/officeDocument/2006/relationships/ctrlProp" Target="../ctrlProps/ctrlProp76.xml"/><Relationship Id="rId111" Type="http://schemas.openxmlformats.org/officeDocument/2006/relationships/ctrlProp" Target="../ctrlProps/ctrlProp99.xml"/><Relationship Id="rId153" Type="http://schemas.openxmlformats.org/officeDocument/2006/relationships/ctrlProp" Target="../ctrlProps/ctrlProp141.xml"/><Relationship Id="rId195" Type="http://schemas.openxmlformats.org/officeDocument/2006/relationships/ctrlProp" Target="../ctrlProps/ctrlProp183.xml"/><Relationship Id="rId209" Type="http://schemas.openxmlformats.org/officeDocument/2006/relationships/ctrlProp" Target="../ctrlProps/ctrlProp197.xml"/><Relationship Id="rId360" Type="http://schemas.openxmlformats.org/officeDocument/2006/relationships/ctrlProp" Target="../ctrlProps/ctrlProp348.xml"/><Relationship Id="rId220" Type="http://schemas.openxmlformats.org/officeDocument/2006/relationships/ctrlProp" Target="../ctrlProps/ctrlProp208.xml"/><Relationship Id="rId15" Type="http://schemas.openxmlformats.org/officeDocument/2006/relationships/ctrlProp" Target="../ctrlProps/ctrlProp3.xml"/><Relationship Id="rId57" Type="http://schemas.openxmlformats.org/officeDocument/2006/relationships/ctrlProp" Target="../ctrlProps/ctrlProp45.xml"/><Relationship Id="rId262" Type="http://schemas.openxmlformats.org/officeDocument/2006/relationships/ctrlProp" Target="../ctrlProps/ctrlProp250.xml"/><Relationship Id="rId318" Type="http://schemas.openxmlformats.org/officeDocument/2006/relationships/ctrlProp" Target="../ctrlProps/ctrlProp306.xml"/><Relationship Id="rId99" Type="http://schemas.openxmlformats.org/officeDocument/2006/relationships/ctrlProp" Target="../ctrlProps/ctrlProp87.xml"/><Relationship Id="rId122" Type="http://schemas.openxmlformats.org/officeDocument/2006/relationships/ctrlProp" Target="../ctrlProps/ctrlProp110.xml"/><Relationship Id="rId164" Type="http://schemas.openxmlformats.org/officeDocument/2006/relationships/ctrlProp" Target="../ctrlProps/ctrlProp152.xml"/><Relationship Id="rId371" Type="http://schemas.openxmlformats.org/officeDocument/2006/relationships/ctrlProp" Target="../ctrlProps/ctrlProp359.xml"/><Relationship Id="rId26" Type="http://schemas.openxmlformats.org/officeDocument/2006/relationships/ctrlProp" Target="../ctrlProps/ctrlProp14.xml"/><Relationship Id="rId231" Type="http://schemas.openxmlformats.org/officeDocument/2006/relationships/ctrlProp" Target="../ctrlProps/ctrlProp219.xml"/><Relationship Id="rId273" Type="http://schemas.openxmlformats.org/officeDocument/2006/relationships/ctrlProp" Target="../ctrlProps/ctrlProp261.xml"/><Relationship Id="rId329" Type="http://schemas.openxmlformats.org/officeDocument/2006/relationships/ctrlProp" Target="../ctrlProps/ctrlProp317.xml"/><Relationship Id="rId68" Type="http://schemas.openxmlformats.org/officeDocument/2006/relationships/ctrlProp" Target="../ctrlProps/ctrlProp56.xml"/><Relationship Id="rId133" Type="http://schemas.openxmlformats.org/officeDocument/2006/relationships/ctrlProp" Target="../ctrlProps/ctrlProp121.xml"/><Relationship Id="rId175" Type="http://schemas.openxmlformats.org/officeDocument/2006/relationships/ctrlProp" Target="../ctrlProps/ctrlProp163.xml"/><Relationship Id="rId340" Type="http://schemas.openxmlformats.org/officeDocument/2006/relationships/ctrlProp" Target="../ctrlProps/ctrlProp328.xml"/><Relationship Id="rId200" Type="http://schemas.openxmlformats.org/officeDocument/2006/relationships/ctrlProp" Target="../ctrlProps/ctrlProp188.xml"/><Relationship Id="rId382" Type="http://schemas.openxmlformats.org/officeDocument/2006/relationships/ctrlProp" Target="../ctrlProps/ctrlProp370.xml"/><Relationship Id="rId242" Type="http://schemas.openxmlformats.org/officeDocument/2006/relationships/ctrlProp" Target="../ctrlProps/ctrlProp230.xml"/><Relationship Id="rId284" Type="http://schemas.openxmlformats.org/officeDocument/2006/relationships/ctrlProp" Target="../ctrlProps/ctrlProp272.xml"/><Relationship Id="rId37" Type="http://schemas.openxmlformats.org/officeDocument/2006/relationships/ctrlProp" Target="../ctrlProps/ctrlProp25.xml"/><Relationship Id="rId79" Type="http://schemas.openxmlformats.org/officeDocument/2006/relationships/ctrlProp" Target="../ctrlProps/ctrlProp67.xml"/><Relationship Id="rId102" Type="http://schemas.openxmlformats.org/officeDocument/2006/relationships/ctrlProp" Target="../ctrlProps/ctrlProp90.xml"/><Relationship Id="rId144" Type="http://schemas.openxmlformats.org/officeDocument/2006/relationships/ctrlProp" Target="../ctrlProps/ctrlProp132.xml"/><Relationship Id="rId90" Type="http://schemas.openxmlformats.org/officeDocument/2006/relationships/ctrlProp" Target="../ctrlProps/ctrlProp78.xml"/><Relationship Id="rId186" Type="http://schemas.openxmlformats.org/officeDocument/2006/relationships/ctrlProp" Target="../ctrlProps/ctrlProp174.xml"/><Relationship Id="rId351" Type="http://schemas.openxmlformats.org/officeDocument/2006/relationships/ctrlProp" Target="../ctrlProps/ctrlProp339.xml"/><Relationship Id="rId393" Type="http://schemas.openxmlformats.org/officeDocument/2006/relationships/ctrlProp" Target="../ctrlProps/ctrlProp381.xml"/><Relationship Id="rId407" Type="http://schemas.openxmlformats.org/officeDocument/2006/relationships/ctrlProp" Target="../ctrlProps/ctrlProp395.xml"/><Relationship Id="rId211" Type="http://schemas.openxmlformats.org/officeDocument/2006/relationships/ctrlProp" Target="../ctrlProps/ctrlProp199.xml"/><Relationship Id="rId253" Type="http://schemas.openxmlformats.org/officeDocument/2006/relationships/ctrlProp" Target="../ctrlProps/ctrlProp241.xml"/><Relationship Id="rId295" Type="http://schemas.openxmlformats.org/officeDocument/2006/relationships/ctrlProp" Target="../ctrlProps/ctrlProp283.xml"/><Relationship Id="rId309" Type="http://schemas.openxmlformats.org/officeDocument/2006/relationships/ctrlProp" Target="../ctrlProps/ctrlProp297.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1"/>
  <dimension ref="A1:IW132"/>
  <sheetViews>
    <sheetView tabSelected="1" zoomScale="98" zoomScaleNormal="98" workbookViewId="0">
      <selection activeCell="E2" sqref="E2:P2"/>
    </sheetView>
  </sheetViews>
  <sheetFormatPr defaultColWidth="0" defaultRowHeight="12.75" zeroHeight="1" x14ac:dyDescent="0.2"/>
  <cols>
    <col min="1" max="1" width="2.85546875" style="4" customWidth="1"/>
    <col min="2" max="2" width="4.140625" style="4" customWidth="1"/>
    <col min="3" max="11" width="4" style="4" customWidth="1"/>
    <col min="12" max="12" width="4.7109375" style="4" customWidth="1"/>
    <col min="13" max="14" width="8.42578125" style="4" customWidth="1"/>
    <col min="15" max="22" width="4" style="4" customWidth="1"/>
    <col min="23" max="23" width="5.85546875" style="4" customWidth="1"/>
    <col min="24" max="31" width="9.7109375" style="12" hidden="1" customWidth="1"/>
    <col min="32" max="33" width="3.7109375" style="57" customWidth="1"/>
    <col min="34" max="34" width="5" style="57" customWidth="1"/>
    <col min="35" max="52" width="3.7109375" style="57" customWidth="1"/>
    <col min="53" max="53" width="21" style="57" customWidth="1"/>
    <col min="54" max="54" width="3.85546875" style="57" hidden="1" customWidth="1"/>
    <col min="55" max="105" width="3.7109375" style="57" hidden="1" customWidth="1"/>
    <col min="106" max="106" width="3.85546875" style="57" hidden="1" customWidth="1"/>
    <col min="107" max="108" width="5.28515625" style="57" hidden="1" customWidth="1"/>
    <col min="109" max="109" width="3.7109375" style="57" hidden="1" customWidth="1"/>
    <col min="110" max="110" width="6.7109375" style="57" hidden="1" customWidth="1"/>
    <col min="111" max="111" width="3.7109375" style="58" hidden="1" customWidth="1"/>
    <col min="112" max="215" width="3.7109375" style="59" hidden="1" customWidth="1"/>
    <col min="216" max="217" width="3.7109375" style="60" hidden="1" customWidth="1"/>
    <col min="218" max="218" width="3.7109375" style="57" hidden="1" customWidth="1"/>
    <col min="219" max="227" width="3.7109375" style="61" hidden="1" customWidth="1"/>
    <col min="228" max="229" width="3.7109375" style="57" hidden="1" customWidth="1"/>
    <col min="230" max="237" width="3.7109375" style="61" hidden="1" customWidth="1"/>
    <col min="238" max="238" width="0" style="62" hidden="1" customWidth="1"/>
    <col min="239" max="16384" width="0" style="62" hidden="1"/>
  </cols>
  <sheetData>
    <row r="1" spans="1:257" ht="12.75" customHeight="1" x14ac:dyDescent="0.2">
      <c r="A1" s="324" t="s">
        <v>104</v>
      </c>
      <c r="B1" s="325"/>
      <c r="C1" s="325"/>
      <c r="D1" s="325"/>
      <c r="E1" s="326"/>
      <c r="F1" s="326"/>
      <c r="G1" s="326"/>
      <c r="H1" s="326"/>
      <c r="I1" s="326"/>
      <c r="J1" s="327"/>
      <c r="K1" s="336">
        <v>1302</v>
      </c>
      <c r="L1" s="337"/>
      <c r="M1" s="362">
        <f ca="1">NOW()</f>
        <v>43214.693929745372</v>
      </c>
      <c r="N1" s="363"/>
      <c r="O1" s="363"/>
      <c r="P1" s="363"/>
      <c r="Q1" s="351"/>
      <c r="R1" s="352"/>
      <c r="S1" s="352"/>
      <c r="T1" s="352"/>
      <c r="U1" s="352"/>
      <c r="V1" s="352"/>
      <c r="W1" s="353"/>
    </row>
    <row r="2" spans="1:257" ht="12.75" customHeight="1" x14ac:dyDescent="0.2">
      <c r="A2" s="359" t="s">
        <v>1</v>
      </c>
      <c r="B2" s="360"/>
      <c r="C2" s="361"/>
      <c r="D2" s="181"/>
      <c r="E2" s="346"/>
      <c r="F2" s="346"/>
      <c r="G2" s="346"/>
      <c r="H2" s="346"/>
      <c r="I2" s="346"/>
      <c r="J2" s="346"/>
      <c r="K2" s="346"/>
      <c r="L2" s="346"/>
      <c r="M2" s="346"/>
      <c r="N2" s="346"/>
      <c r="O2" s="346"/>
      <c r="P2" s="346"/>
      <c r="Q2" s="354"/>
      <c r="R2" s="355"/>
      <c r="S2" s="355"/>
      <c r="T2" s="355"/>
      <c r="U2" s="355"/>
      <c r="V2" s="355"/>
      <c r="W2" s="356"/>
      <c r="AK2" s="184" t="s">
        <v>32</v>
      </c>
      <c r="AL2" s="184"/>
      <c r="AM2" s="184"/>
      <c r="AN2" s="184"/>
      <c r="AO2" s="184"/>
      <c r="AP2" s="184"/>
      <c r="AQ2" s="184"/>
      <c r="AR2" s="184"/>
      <c r="AS2" s="184"/>
      <c r="AT2" s="184"/>
      <c r="AU2" s="184"/>
      <c r="AV2" s="184"/>
      <c r="AW2" s="184"/>
      <c r="AX2" s="184"/>
      <c r="AY2" s="184"/>
      <c r="AZ2" s="184"/>
      <c r="BB2" s="184" t="s">
        <v>32</v>
      </c>
      <c r="BC2" s="184"/>
      <c r="BD2" s="184"/>
      <c r="BE2" s="184"/>
      <c r="BF2" s="184"/>
      <c r="BG2" s="184"/>
      <c r="BH2" s="184"/>
      <c r="BI2" s="184"/>
      <c r="BJ2" s="184"/>
      <c r="BK2" s="184"/>
      <c r="BL2" s="184"/>
      <c r="BM2" s="184"/>
      <c r="BN2" s="184"/>
      <c r="BO2" s="184"/>
      <c r="BP2" s="184"/>
      <c r="BQ2" s="184"/>
      <c r="BT2" s="184" t="s">
        <v>33</v>
      </c>
      <c r="BU2" s="184"/>
      <c r="BV2" s="184"/>
      <c r="BW2" s="184"/>
      <c r="BX2" s="184"/>
      <c r="BY2" s="184"/>
      <c r="BZ2" s="184"/>
      <c r="CA2" s="184"/>
      <c r="CB2" s="184"/>
      <c r="CC2" s="184"/>
      <c r="CD2" s="184"/>
      <c r="CE2" s="184"/>
      <c r="CF2" s="184"/>
      <c r="CG2" s="184"/>
      <c r="CH2" s="184"/>
      <c r="CI2" s="184"/>
      <c r="CJ2" s="184"/>
      <c r="CK2" s="184"/>
      <c r="CL2" s="184"/>
      <c r="CN2" s="184" t="s">
        <v>34</v>
      </c>
      <c r="CO2" s="184"/>
      <c r="CP2" s="184"/>
      <c r="CQ2" s="184"/>
      <c r="CR2" s="184"/>
      <c r="CS2" s="184"/>
      <c r="CT2" s="184"/>
      <c r="CU2" s="184"/>
      <c r="CV2" s="184"/>
      <c r="CW2" s="184"/>
      <c r="CX2" s="184"/>
      <c r="CY2" s="184"/>
      <c r="CZ2" s="184"/>
      <c r="DA2" s="184"/>
      <c r="DB2" s="184"/>
      <c r="DC2" s="184"/>
      <c r="DD2" s="184"/>
      <c r="DE2" s="184"/>
      <c r="DF2" s="184"/>
    </row>
    <row r="3" spans="1:257" ht="13.5" customHeight="1" x14ac:dyDescent="0.2">
      <c r="A3" s="347" t="s">
        <v>103</v>
      </c>
      <c r="B3" s="348"/>
      <c r="C3" s="349"/>
      <c r="D3" s="182"/>
      <c r="E3" s="338" t="s">
        <v>108</v>
      </c>
      <c r="F3" s="339"/>
      <c r="G3" s="339"/>
      <c r="H3" s="339"/>
      <c r="I3" s="339"/>
      <c r="J3" s="339"/>
      <c r="K3" s="339"/>
      <c r="L3" s="339"/>
      <c r="M3" s="339"/>
      <c r="N3" s="339"/>
      <c r="O3" s="339"/>
      <c r="P3" s="339"/>
      <c r="Q3" s="354"/>
      <c r="R3" s="355"/>
      <c r="S3" s="355"/>
      <c r="T3" s="355"/>
      <c r="U3" s="355"/>
      <c r="V3" s="355"/>
      <c r="W3" s="356"/>
      <c r="X3" s="13">
        <v>4</v>
      </c>
      <c r="AA3" s="192" t="s">
        <v>16</v>
      </c>
      <c r="AB3" s="192"/>
      <c r="AC3" s="192"/>
      <c r="AD3" s="192"/>
      <c r="AF3" s="184" t="s">
        <v>19</v>
      </c>
      <c r="AG3" s="184"/>
      <c r="AH3" s="184"/>
      <c r="AI3" s="184"/>
      <c r="AK3" s="184" t="s">
        <v>24</v>
      </c>
      <c r="AL3" s="184"/>
      <c r="AM3" s="184" t="s">
        <v>25</v>
      </c>
      <c r="AN3" s="184"/>
      <c r="AO3" s="184" t="s">
        <v>26</v>
      </c>
      <c r="AP3" s="184"/>
      <c r="AQ3" s="184" t="s">
        <v>27</v>
      </c>
      <c r="AR3" s="184"/>
      <c r="AS3" s="184" t="s">
        <v>28</v>
      </c>
      <c r="AT3" s="184"/>
      <c r="AU3" s="184" t="s">
        <v>29</v>
      </c>
      <c r="AV3" s="184"/>
      <c r="AW3" s="184" t="s">
        <v>30</v>
      </c>
      <c r="AX3" s="184"/>
      <c r="AY3" s="184" t="s">
        <v>31</v>
      </c>
      <c r="AZ3" s="184"/>
      <c r="BB3" s="184" t="s">
        <v>24</v>
      </c>
      <c r="BC3" s="184"/>
      <c r="BD3" s="184" t="s">
        <v>25</v>
      </c>
      <c r="BE3" s="184"/>
      <c r="BF3" s="184" t="s">
        <v>26</v>
      </c>
      <c r="BG3" s="184"/>
      <c r="BH3" s="184" t="s">
        <v>27</v>
      </c>
      <c r="BI3" s="184"/>
      <c r="BJ3" s="184" t="s">
        <v>28</v>
      </c>
      <c r="BK3" s="184"/>
      <c r="BL3" s="184" t="s">
        <v>29</v>
      </c>
      <c r="BM3" s="184"/>
      <c r="BN3" s="184" t="s">
        <v>30</v>
      </c>
      <c r="BO3" s="184"/>
      <c r="BP3" s="184" t="s">
        <v>31</v>
      </c>
      <c r="BQ3" s="184"/>
      <c r="BT3" s="57" t="s">
        <v>23</v>
      </c>
      <c r="BU3" s="57" t="s">
        <v>24</v>
      </c>
      <c r="BV3" s="57" t="s">
        <v>25</v>
      </c>
      <c r="BW3" s="57" t="s">
        <v>26</v>
      </c>
      <c r="BX3" s="57" t="s">
        <v>27</v>
      </c>
      <c r="BY3" s="57" t="s">
        <v>28</v>
      </c>
      <c r="BZ3" s="57" t="s">
        <v>29</v>
      </c>
      <c r="CA3" s="57" t="s">
        <v>30</v>
      </c>
      <c r="CB3" s="57" t="s">
        <v>31</v>
      </c>
      <c r="CD3" s="57" t="s">
        <v>23</v>
      </c>
      <c r="CE3" s="57" t="s">
        <v>24</v>
      </c>
      <c r="CF3" s="57" t="s">
        <v>25</v>
      </c>
      <c r="CG3" s="57" t="s">
        <v>26</v>
      </c>
      <c r="CH3" s="57" t="s">
        <v>27</v>
      </c>
      <c r="CI3" s="57" t="s">
        <v>28</v>
      </c>
      <c r="CJ3" s="57" t="s">
        <v>29</v>
      </c>
      <c r="CK3" s="57" t="s">
        <v>30</v>
      </c>
      <c r="CL3" s="57" t="s">
        <v>31</v>
      </c>
      <c r="CN3" s="57" t="s">
        <v>22</v>
      </c>
      <c r="CO3" s="57" t="s">
        <v>24</v>
      </c>
      <c r="CP3" s="57" t="s">
        <v>25</v>
      </c>
      <c r="CQ3" s="57" t="s">
        <v>26</v>
      </c>
      <c r="CR3" s="57" t="s">
        <v>27</v>
      </c>
      <c r="CS3" s="57" t="s">
        <v>28</v>
      </c>
      <c r="CT3" s="57" t="s">
        <v>29</v>
      </c>
      <c r="CU3" s="57" t="s">
        <v>30</v>
      </c>
      <c r="CV3" s="57" t="s">
        <v>31</v>
      </c>
      <c r="CX3" s="57" t="s">
        <v>22</v>
      </c>
      <c r="CY3" s="57" t="s">
        <v>24</v>
      </c>
      <c r="CZ3" s="57" t="s">
        <v>25</v>
      </c>
      <c r="DA3" s="57" t="s">
        <v>26</v>
      </c>
      <c r="DB3" s="57" t="s">
        <v>27</v>
      </c>
      <c r="DC3" s="57" t="s">
        <v>28</v>
      </c>
      <c r="DD3" s="57" t="s">
        <v>29</v>
      </c>
      <c r="DE3" s="57" t="s">
        <v>30</v>
      </c>
      <c r="DF3" s="57" t="s">
        <v>31</v>
      </c>
    </row>
    <row r="4" spans="1:257" ht="13.5" customHeight="1" x14ac:dyDescent="0.2">
      <c r="A4" s="262"/>
      <c r="B4" s="263"/>
      <c r="C4" s="263"/>
      <c r="D4" s="263"/>
      <c r="E4" s="263"/>
      <c r="F4" s="263"/>
      <c r="G4" s="263"/>
      <c r="H4" s="263"/>
      <c r="I4" s="263"/>
      <c r="J4" s="263"/>
      <c r="K4" s="263"/>
      <c r="L4" s="263"/>
      <c r="M4" s="260"/>
      <c r="N4" s="268"/>
      <c r="O4" s="269"/>
      <c r="P4" s="269"/>
      <c r="Q4" s="269"/>
      <c r="R4" s="269"/>
      <c r="S4" s="269"/>
      <c r="T4" s="269"/>
      <c r="U4" s="269"/>
      <c r="V4" s="269"/>
      <c r="W4" s="270"/>
      <c r="AA4" s="12" t="s">
        <v>17</v>
      </c>
      <c r="AB4" s="12" t="s">
        <v>18</v>
      </c>
      <c r="AC4" s="12" t="s">
        <v>17</v>
      </c>
      <c r="AD4" s="12" t="s">
        <v>18</v>
      </c>
      <c r="AE4" s="12">
        <f>CODE(E3)</f>
        <v>65</v>
      </c>
      <c r="AF4" s="57" t="s">
        <v>20</v>
      </c>
      <c r="AG4" s="57" t="s">
        <v>21</v>
      </c>
      <c r="AH4" s="57" t="s">
        <v>20</v>
      </c>
      <c r="AI4" s="57" t="s">
        <v>21</v>
      </c>
      <c r="AK4" s="57" t="s">
        <v>22</v>
      </c>
      <c r="AL4" s="57" t="s">
        <v>23</v>
      </c>
      <c r="AM4" s="57" t="s">
        <v>22</v>
      </c>
      <c r="AN4" s="57" t="s">
        <v>23</v>
      </c>
      <c r="AO4" s="57" t="s">
        <v>22</v>
      </c>
      <c r="AP4" s="57" t="s">
        <v>23</v>
      </c>
      <c r="AQ4" s="57" t="s">
        <v>22</v>
      </c>
      <c r="AR4" s="57" t="s">
        <v>23</v>
      </c>
      <c r="AS4" s="57" t="s">
        <v>22</v>
      </c>
      <c r="AT4" s="57" t="s">
        <v>23</v>
      </c>
      <c r="AU4" s="57" t="s">
        <v>22</v>
      </c>
      <c r="AV4" s="57" t="s">
        <v>23</v>
      </c>
      <c r="AW4" s="57" t="s">
        <v>22</v>
      </c>
      <c r="AX4" s="57" t="s">
        <v>23</v>
      </c>
      <c r="AY4" s="57" t="s">
        <v>22</v>
      </c>
      <c r="AZ4" s="57" t="s">
        <v>23</v>
      </c>
      <c r="BB4" s="57" t="s">
        <v>22</v>
      </c>
      <c r="BC4" s="57" t="s">
        <v>23</v>
      </c>
      <c r="BD4" s="57" t="s">
        <v>22</v>
      </c>
      <c r="BE4" s="57" t="s">
        <v>23</v>
      </c>
      <c r="BF4" s="57" t="s">
        <v>22</v>
      </c>
      <c r="BG4" s="57" t="s">
        <v>23</v>
      </c>
      <c r="BH4" s="57" t="s">
        <v>22</v>
      </c>
      <c r="BI4" s="57" t="s">
        <v>23</v>
      </c>
      <c r="BJ4" s="57" t="s">
        <v>22</v>
      </c>
      <c r="BK4" s="57" t="s">
        <v>23</v>
      </c>
      <c r="BL4" s="57" t="s">
        <v>22</v>
      </c>
      <c r="BM4" s="57" t="s">
        <v>23</v>
      </c>
      <c r="BN4" s="57" t="s">
        <v>22</v>
      </c>
      <c r="BO4" s="57" t="s">
        <v>23</v>
      </c>
      <c r="BP4" s="57" t="s">
        <v>22</v>
      </c>
      <c r="BQ4" s="57" t="s">
        <v>23</v>
      </c>
    </row>
    <row r="5" spans="1:257" ht="13.5" customHeight="1" x14ac:dyDescent="0.2">
      <c r="A5" s="264"/>
      <c r="B5" s="263"/>
      <c r="C5" s="263"/>
      <c r="D5" s="263"/>
      <c r="E5" s="263"/>
      <c r="F5" s="263"/>
      <c r="G5" s="263"/>
      <c r="H5" s="263"/>
      <c r="I5" s="263"/>
      <c r="J5" s="263"/>
      <c r="K5" s="263"/>
      <c r="L5" s="263"/>
      <c r="M5" s="261"/>
      <c r="N5" s="271"/>
      <c r="O5" s="269"/>
      <c r="P5" s="269"/>
      <c r="Q5" s="269"/>
      <c r="R5" s="269"/>
      <c r="S5" s="269"/>
      <c r="T5" s="269"/>
      <c r="U5" s="269"/>
      <c r="V5" s="269"/>
      <c r="W5" s="270"/>
      <c r="X5" s="12">
        <v>1</v>
      </c>
      <c r="Y5" s="12">
        <f>IF(X3=X5,1,0)</f>
        <v>0</v>
      </c>
      <c r="AA5" s="12">
        <v>1</v>
      </c>
      <c r="AB5" s="12">
        <v>1</v>
      </c>
      <c r="AC5" s="12">
        <f>IF(Y5=1,AA5,0)</f>
        <v>0</v>
      </c>
      <c r="AD5" s="12">
        <f>IF(Y5=1,AB5,0)</f>
        <v>0</v>
      </c>
      <c r="AE5" s="12">
        <f>LEN(E3)</f>
        <v>43</v>
      </c>
      <c r="AF5" s="57">
        <f>1+(N20/800)</f>
        <v>1.625</v>
      </c>
      <c r="AG5" s="57">
        <f>AF5*2</f>
        <v>3.25</v>
      </c>
      <c r="AH5" s="57">
        <f t="shared" ref="AH5:AH11" si="0">IF(Y5=1,AF5,0)</f>
        <v>0</v>
      </c>
      <c r="AI5" s="57">
        <f t="shared" ref="AI5:AI11" si="1">IF(Y5=1,AG5,0)</f>
        <v>0</v>
      </c>
      <c r="AK5" s="57">
        <v>1</v>
      </c>
      <c r="AL5" s="57">
        <v>1</v>
      </c>
      <c r="AM5" s="57">
        <v>1</v>
      </c>
      <c r="AN5" s="57">
        <v>1</v>
      </c>
      <c r="AO5" s="57">
        <v>1</v>
      </c>
      <c r="AP5" s="57">
        <v>1</v>
      </c>
      <c r="AQ5" s="57">
        <v>1</v>
      </c>
      <c r="AR5" s="57">
        <v>1</v>
      </c>
      <c r="AS5" s="57">
        <v>1</v>
      </c>
      <c r="AT5" s="57">
        <v>1</v>
      </c>
      <c r="AU5" s="57">
        <v>1</v>
      </c>
      <c r="AV5" s="57">
        <v>1</v>
      </c>
      <c r="AW5" s="57">
        <v>1</v>
      </c>
      <c r="AX5" s="57">
        <v>1</v>
      </c>
      <c r="AY5" s="57">
        <v>1</v>
      </c>
      <c r="AZ5" s="57">
        <v>1</v>
      </c>
      <c r="BB5" s="57">
        <f t="shared" ref="BB5:BB11" si="2">IF(Y5=1,AK5,0)</f>
        <v>0</v>
      </c>
      <c r="BC5" s="57">
        <f t="shared" ref="BC5:BC11" si="3">IF(Y5=1,AL5,0)</f>
        <v>0</v>
      </c>
      <c r="BD5" s="57">
        <f t="shared" ref="BD5:BD11" si="4">IF(Y5=1,AM5,0)</f>
        <v>0</v>
      </c>
      <c r="BE5" s="57">
        <f t="shared" ref="BE5:BE11" si="5">IF(Y5=1,AN5,0)</f>
        <v>0</v>
      </c>
      <c r="BF5" s="57">
        <f t="shared" ref="BF5:BF11" si="6">IF(Y5=1,AO5,0)</f>
        <v>0</v>
      </c>
      <c r="BG5" s="57">
        <f t="shared" ref="BG5:BG11" si="7">IF(Y5=1,AP5,0)</f>
        <v>0</v>
      </c>
      <c r="BH5" s="57">
        <f t="shared" ref="BH5:BH11" si="8">IF(Y5=1,AQ5,0)</f>
        <v>0</v>
      </c>
      <c r="BI5" s="57">
        <f t="shared" ref="BI5:BI11" si="9">IF(Y5=1,AR5,0)</f>
        <v>0</v>
      </c>
      <c r="BJ5" s="57">
        <f t="shared" ref="BJ5:BJ11" si="10">IF(Y5=1,AS5,0)</f>
        <v>0</v>
      </c>
      <c r="BK5" s="57">
        <f t="shared" ref="BK5:BK11" si="11">IF(Y5=1,AT5,0)</f>
        <v>0</v>
      </c>
      <c r="BL5" s="57">
        <f t="shared" ref="BL5:BL11" si="12">IF(Y5=1,AU5,0)</f>
        <v>0</v>
      </c>
      <c r="BM5" s="57">
        <f t="shared" ref="BM5:BM11" si="13">IF(Y5=1,AV5,0)</f>
        <v>0</v>
      </c>
      <c r="BN5" s="57">
        <f t="shared" ref="BN5:BN11" si="14">IF(Y5=1,AW5,0)</f>
        <v>0</v>
      </c>
      <c r="BO5" s="57">
        <f t="shared" ref="BO5:BO11" si="15">IF(Y5=1,AX5,0)</f>
        <v>0</v>
      </c>
      <c r="BP5" s="57">
        <f t="shared" ref="BP5:BP11" si="16">IF(Y5=1,AY5,0)</f>
        <v>0</v>
      </c>
      <c r="BQ5" s="57">
        <f t="shared" ref="BQ5:BQ11" si="17">IF(Y5=1,AZ5,0)</f>
        <v>0</v>
      </c>
      <c r="BT5" s="57">
        <v>0.4</v>
      </c>
      <c r="BU5" s="57">
        <v>11</v>
      </c>
      <c r="BV5" s="57">
        <v>21</v>
      </c>
      <c r="BW5" s="57">
        <v>16</v>
      </c>
      <c r="BX5" s="57">
        <v>26</v>
      </c>
      <c r="BY5" s="57">
        <v>30</v>
      </c>
      <c r="BZ5" s="57">
        <v>36</v>
      </c>
      <c r="CA5" s="57">
        <v>40</v>
      </c>
      <c r="CB5" s="57">
        <v>44</v>
      </c>
      <c r="CD5" s="57">
        <f t="shared" ref="CD5:CD11" si="18">IF(Y5=1,BT5,0)</f>
        <v>0</v>
      </c>
      <c r="CE5" s="57">
        <f t="shared" ref="CE5:CE11" si="19">IF(Y5=1,BU5,0)</f>
        <v>0</v>
      </c>
      <c r="CF5" s="57">
        <f t="shared" ref="CF5:CF11" si="20">IF(Y5=1,BV5,0)</f>
        <v>0</v>
      </c>
      <c r="CG5" s="57">
        <f t="shared" ref="CG5:CG11" si="21">IF(Y5=1,BW5,0)</f>
        <v>0</v>
      </c>
      <c r="CH5" s="57">
        <f t="shared" ref="CH5:CH11" si="22">IF(Y5=1,BX5,0)</f>
        <v>0</v>
      </c>
      <c r="CI5" s="57">
        <f t="shared" ref="CI5:CI11" si="23">IF(Y5=1,BY5,0)</f>
        <v>0</v>
      </c>
      <c r="CJ5" s="57">
        <f t="shared" ref="CJ5:CJ11" si="24">IF(Y5=1,BZ5,0)</f>
        <v>0</v>
      </c>
      <c r="CK5" s="57">
        <f t="shared" ref="CK5:CK11" si="25">IF(Y5=1,CA5,0)</f>
        <v>0</v>
      </c>
      <c r="CL5" s="57">
        <f t="shared" ref="CL5:CL11" si="26">IF(Y5=1,CB5,0)</f>
        <v>0</v>
      </c>
      <c r="CN5" s="57">
        <v>0.67</v>
      </c>
      <c r="CO5" s="57">
        <v>10</v>
      </c>
      <c r="CP5" s="57">
        <v>10</v>
      </c>
      <c r="CQ5" s="57">
        <v>15</v>
      </c>
      <c r="CR5" s="57">
        <v>15</v>
      </c>
      <c r="CS5" s="57">
        <v>20</v>
      </c>
      <c r="CT5" s="57">
        <v>20</v>
      </c>
      <c r="CU5" s="57">
        <v>20</v>
      </c>
      <c r="CV5" s="57">
        <v>20</v>
      </c>
      <c r="CX5" s="57">
        <f t="shared" ref="CX5:CX11" si="27">IF(Y5=1,CN5,0)</f>
        <v>0</v>
      </c>
      <c r="CY5" s="57">
        <f t="shared" ref="CY5:CY11" si="28">IF(Y5=1,CO5,0)</f>
        <v>0</v>
      </c>
      <c r="CZ5" s="57">
        <f t="shared" ref="CZ5:CZ11" si="29">IF(Y5=1,CP5,0)</f>
        <v>0</v>
      </c>
      <c r="DA5" s="57">
        <f t="shared" ref="DA5:DA11" si="30">IF(Y5=1,CQ5,0)</f>
        <v>0</v>
      </c>
      <c r="DB5" s="57">
        <f t="shared" ref="DB5:DB11" si="31">IF(Y5=1,CR5,0)</f>
        <v>0</v>
      </c>
      <c r="DC5" s="57">
        <f t="shared" ref="DC5:DC11" si="32">IF(Y5=1,CS5,0)</f>
        <v>0</v>
      </c>
      <c r="DD5" s="57">
        <f t="shared" ref="DD5:DD11" si="33">IF(Y5=1,CT5,0)</f>
        <v>0</v>
      </c>
      <c r="DE5" s="57">
        <f t="shared" ref="DE5:DE11" si="34">IF(Y5=1,CU5,0)</f>
        <v>0</v>
      </c>
      <c r="DF5" s="57">
        <f t="shared" ref="DF5:DF11" si="35">IF(Y5=1,CV5,0)</f>
        <v>0</v>
      </c>
    </row>
    <row r="6" spans="1:257" ht="13.5" customHeight="1" x14ac:dyDescent="0.2">
      <c r="A6" s="328" t="str">
        <f>IF(BF65+AE14=2,"ok","Verifique cotas, SPT e tipo de solo")</f>
        <v>ok</v>
      </c>
      <c r="B6" s="329"/>
      <c r="C6" s="329"/>
      <c r="D6" s="329"/>
      <c r="E6" s="329"/>
      <c r="F6" s="329"/>
      <c r="G6" s="330"/>
      <c r="H6" s="330"/>
      <c r="I6" s="330"/>
      <c r="J6" s="330"/>
      <c r="K6" s="330"/>
      <c r="L6" s="118"/>
      <c r="M6" s="261"/>
      <c r="N6" s="350"/>
      <c r="O6" s="185"/>
      <c r="P6" s="185"/>
      <c r="Q6" s="185"/>
      <c r="R6" s="185"/>
      <c r="S6" s="185"/>
      <c r="T6" s="185"/>
      <c r="U6" s="185"/>
      <c r="V6" s="185"/>
      <c r="W6" s="186"/>
      <c r="X6" s="12">
        <v>2</v>
      </c>
      <c r="Y6" s="12">
        <f>IF(X3=X6,1,0)</f>
        <v>0</v>
      </c>
      <c r="AA6" s="12">
        <v>1</v>
      </c>
      <c r="AB6" s="12">
        <v>1</v>
      </c>
      <c r="AC6" s="12">
        <f t="shared" ref="AC6:AC11" si="36">IF(Y6=1,AA6,0)</f>
        <v>0</v>
      </c>
      <c r="AD6" s="12">
        <f t="shared" ref="AD6:AD11" si="37">IF(Y6=1,AB6,0)</f>
        <v>0</v>
      </c>
      <c r="AE6" s="12">
        <f>SUM(AE4:AE5)</f>
        <v>108</v>
      </c>
      <c r="AF6" s="57">
        <v>2.5</v>
      </c>
      <c r="AG6" s="57">
        <v>5</v>
      </c>
      <c r="AH6" s="57">
        <f t="shared" si="0"/>
        <v>0</v>
      </c>
      <c r="AI6" s="57">
        <f t="shared" si="1"/>
        <v>0</v>
      </c>
      <c r="AK6" s="57">
        <v>1</v>
      </c>
      <c r="AL6" s="57">
        <v>1</v>
      </c>
      <c r="AM6" s="57">
        <v>1</v>
      </c>
      <c r="AN6" s="57">
        <v>1</v>
      </c>
      <c r="AO6" s="57">
        <v>1</v>
      </c>
      <c r="AP6" s="57">
        <v>1</v>
      </c>
      <c r="AQ6" s="57">
        <v>1</v>
      </c>
      <c r="AR6" s="57">
        <v>1</v>
      </c>
      <c r="AS6" s="57">
        <v>1</v>
      </c>
      <c r="AT6" s="57">
        <v>1</v>
      </c>
      <c r="AU6" s="57">
        <v>1</v>
      </c>
      <c r="AV6" s="57">
        <v>1</v>
      </c>
      <c r="AW6" s="57">
        <v>1</v>
      </c>
      <c r="AX6" s="57">
        <v>1</v>
      </c>
      <c r="AY6" s="57">
        <v>1</v>
      </c>
      <c r="AZ6" s="57">
        <v>1</v>
      </c>
      <c r="BB6" s="57">
        <f t="shared" si="2"/>
        <v>0</v>
      </c>
      <c r="BC6" s="57">
        <f t="shared" si="3"/>
        <v>0</v>
      </c>
      <c r="BD6" s="57">
        <f t="shared" si="4"/>
        <v>0</v>
      </c>
      <c r="BE6" s="57">
        <f t="shared" si="5"/>
        <v>0</v>
      </c>
      <c r="BF6" s="57">
        <f t="shared" si="6"/>
        <v>0</v>
      </c>
      <c r="BG6" s="57">
        <f t="shared" si="7"/>
        <v>0</v>
      </c>
      <c r="BH6" s="57">
        <f t="shared" si="8"/>
        <v>0</v>
      </c>
      <c r="BI6" s="57">
        <f t="shared" si="9"/>
        <v>0</v>
      </c>
      <c r="BJ6" s="57">
        <f t="shared" si="10"/>
        <v>0</v>
      </c>
      <c r="BK6" s="57">
        <f t="shared" si="11"/>
        <v>0</v>
      </c>
      <c r="BL6" s="57">
        <f t="shared" si="12"/>
        <v>0</v>
      </c>
      <c r="BM6" s="57">
        <f t="shared" si="13"/>
        <v>0</v>
      </c>
      <c r="BN6" s="57">
        <f t="shared" si="14"/>
        <v>0</v>
      </c>
      <c r="BO6" s="57">
        <f t="shared" si="15"/>
        <v>0</v>
      </c>
      <c r="BP6" s="57">
        <f t="shared" si="16"/>
        <v>0</v>
      </c>
      <c r="BQ6" s="57">
        <f t="shared" si="17"/>
        <v>0</v>
      </c>
      <c r="BT6" s="57">
        <v>0.5</v>
      </c>
      <c r="BU6" s="57">
        <v>10</v>
      </c>
      <c r="BV6" s="57">
        <v>16</v>
      </c>
      <c r="BW6" s="57">
        <v>12</v>
      </c>
      <c r="BX6" s="57">
        <v>21</v>
      </c>
      <c r="BY6" s="57">
        <v>24</v>
      </c>
      <c r="BZ6" s="57">
        <v>30</v>
      </c>
      <c r="CA6" s="57">
        <v>34</v>
      </c>
      <c r="CB6" s="57">
        <v>38</v>
      </c>
      <c r="CD6" s="57">
        <f t="shared" si="18"/>
        <v>0</v>
      </c>
      <c r="CE6" s="57">
        <f t="shared" si="19"/>
        <v>0</v>
      </c>
      <c r="CF6" s="57">
        <f t="shared" si="20"/>
        <v>0</v>
      </c>
      <c r="CG6" s="57">
        <f t="shared" si="21"/>
        <v>0</v>
      </c>
      <c r="CH6" s="57">
        <f t="shared" si="22"/>
        <v>0</v>
      </c>
      <c r="CI6" s="57">
        <f t="shared" si="23"/>
        <v>0</v>
      </c>
      <c r="CJ6" s="57">
        <f t="shared" si="24"/>
        <v>0</v>
      </c>
      <c r="CK6" s="57">
        <f t="shared" si="25"/>
        <v>0</v>
      </c>
      <c r="CL6" s="57">
        <f t="shared" si="26"/>
        <v>0</v>
      </c>
      <c r="CN6" s="57">
        <v>0.67</v>
      </c>
      <c r="CO6" s="57">
        <v>10</v>
      </c>
      <c r="CP6" s="57">
        <v>10</v>
      </c>
      <c r="CQ6" s="57">
        <v>15</v>
      </c>
      <c r="CR6" s="57">
        <v>15</v>
      </c>
      <c r="CS6" s="57">
        <v>20</v>
      </c>
      <c r="CT6" s="57">
        <v>20</v>
      </c>
      <c r="CU6" s="57">
        <v>20</v>
      </c>
      <c r="CV6" s="57">
        <v>20</v>
      </c>
      <c r="CX6" s="57">
        <f t="shared" si="27"/>
        <v>0</v>
      </c>
      <c r="CY6" s="57">
        <f t="shared" si="28"/>
        <v>0</v>
      </c>
      <c r="CZ6" s="57">
        <f t="shared" si="29"/>
        <v>0</v>
      </c>
      <c r="DA6" s="57">
        <f t="shared" si="30"/>
        <v>0</v>
      </c>
      <c r="DB6" s="57">
        <f t="shared" si="31"/>
        <v>0</v>
      </c>
      <c r="DC6" s="57">
        <f t="shared" si="32"/>
        <v>0</v>
      </c>
      <c r="DD6" s="57">
        <f t="shared" si="33"/>
        <v>0</v>
      </c>
      <c r="DE6" s="57">
        <f t="shared" si="34"/>
        <v>0</v>
      </c>
      <c r="DF6" s="57">
        <f t="shared" si="35"/>
        <v>0</v>
      </c>
    </row>
    <row r="7" spans="1:257" ht="13.5" customHeight="1" x14ac:dyDescent="0.2">
      <c r="A7" s="122"/>
      <c r="B7" s="111"/>
      <c r="C7" s="357" t="s">
        <v>15</v>
      </c>
      <c r="D7" s="320" t="s">
        <v>14</v>
      </c>
      <c r="E7" s="321"/>
      <c r="F7" s="322"/>
      <c r="G7" s="321"/>
      <c r="H7" s="322"/>
      <c r="I7" s="321"/>
      <c r="J7" s="323"/>
      <c r="K7" s="331" t="s">
        <v>13</v>
      </c>
      <c r="L7" s="117"/>
      <c r="M7" s="261"/>
      <c r="N7" s="190"/>
      <c r="O7" s="185"/>
      <c r="P7" s="185"/>
      <c r="Q7" s="185"/>
      <c r="R7" s="185"/>
      <c r="S7" s="185"/>
      <c r="T7" s="185"/>
      <c r="U7" s="185"/>
      <c r="V7" s="185"/>
      <c r="W7" s="186"/>
      <c r="X7" s="12">
        <v>3</v>
      </c>
      <c r="Y7" s="12">
        <f>IF(X3=X7,1,0)</f>
        <v>0</v>
      </c>
      <c r="AA7" s="12">
        <v>0.85</v>
      </c>
      <c r="AB7" s="12">
        <v>0.5</v>
      </c>
      <c r="AC7" s="12">
        <f t="shared" si="36"/>
        <v>0</v>
      </c>
      <c r="AD7" s="12">
        <f t="shared" si="37"/>
        <v>0</v>
      </c>
      <c r="AE7" s="12" t="str">
        <f>BAHTTEXT(AE4)</f>
        <v>หกสิบห้าบาทถ้วน</v>
      </c>
      <c r="AF7" s="57">
        <v>2</v>
      </c>
      <c r="AG7" s="57">
        <v>4</v>
      </c>
      <c r="AH7" s="57">
        <f t="shared" si="0"/>
        <v>0</v>
      </c>
      <c r="AI7" s="57">
        <f t="shared" si="1"/>
        <v>0</v>
      </c>
      <c r="AK7" s="57">
        <v>0.85</v>
      </c>
      <c r="AL7" s="57">
        <v>1</v>
      </c>
      <c r="AM7" s="57">
        <v>0.85</v>
      </c>
      <c r="AN7" s="57">
        <v>1</v>
      </c>
      <c r="AO7" s="57">
        <v>0.6</v>
      </c>
      <c r="AP7" s="57">
        <v>1</v>
      </c>
      <c r="AQ7" s="57">
        <v>0.6</v>
      </c>
      <c r="AR7" s="57">
        <v>0.9</v>
      </c>
      <c r="AS7" s="57">
        <v>0.5</v>
      </c>
      <c r="AT7" s="57">
        <v>0.8</v>
      </c>
      <c r="AU7" s="57">
        <v>0.5</v>
      </c>
      <c r="AV7" s="57">
        <v>0.8</v>
      </c>
      <c r="AW7" s="57">
        <v>0.5</v>
      </c>
      <c r="AX7" s="57">
        <v>0.7</v>
      </c>
      <c r="AY7" s="57">
        <v>0.5</v>
      </c>
      <c r="AZ7" s="57">
        <v>0.7</v>
      </c>
      <c r="BB7" s="57">
        <f t="shared" si="2"/>
        <v>0</v>
      </c>
      <c r="BC7" s="57">
        <f t="shared" si="3"/>
        <v>0</v>
      </c>
      <c r="BD7" s="57">
        <f t="shared" si="4"/>
        <v>0</v>
      </c>
      <c r="BE7" s="57">
        <f t="shared" si="5"/>
        <v>0</v>
      </c>
      <c r="BF7" s="57">
        <f t="shared" si="6"/>
        <v>0</v>
      </c>
      <c r="BG7" s="57">
        <f t="shared" si="7"/>
        <v>0</v>
      </c>
      <c r="BH7" s="57">
        <f t="shared" si="8"/>
        <v>0</v>
      </c>
      <c r="BI7" s="57">
        <f t="shared" si="9"/>
        <v>0</v>
      </c>
      <c r="BJ7" s="57">
        <f t="shared" si="10"/>
        <v>0</v>
      </c>
      <c r="BK7" s="57">
        <f t="shared" si="11"/>
        <v>0</v>
      </c>
      <c r="BL7" s="57">
        <f t="shared" si="12"/>
        <v>0</v>
      </c>
      <c r="BM7" s="57">
        <f t="shared" si="13"/>
        <v>0</v>
      </c>
      <c r="BN7" s="57">
        <f t="shared" si="14"/>
        <v>0</v>
      </c>
      <c r="BO7" s="57">
        <f t="shared" si="15"/>
        <v>0</v>
      </c>
      <c r="BP7" s="57">
        <f t="shared" si="16"/>
        <v>0</v>
      </c>
      <c r="BQ7" s="57">
        <f t="shared" si="17"/>
        <v>0</v>
      </c>
      <c r="BT7" s="57">
        <v>0.4</v>
      </c>
      <c r="BU7" s="57">
        <v>10</v>
      </c>
      <c r="BV7" s="57">
        <v>13</v>
      </c>
      <c r="BW7" s="57">
        <v>11</v>
      </c>
      <c r="BX7" s="57">
        <v>16</v>
      </c>
      <c r="BY7" s="57">
        <v>20</v>
      </c>
      <c r="BZ7" s="57">
        <v>22</v>
      </c>
      <c r="CA7" s="57">
        <v>27</v>
      </c>
      <c r="CB7" s="57">
        <v>31</v>
      </c>
      <c r="CD7" s="57">
        <f t="shared" si="18"/>
        <v>0</v>
      </c>
      <c r="CE7" s="57">
        <f t="shared" si="19"/>
        <v>0</v>
      </c>
      <c r="CF7" s="57">
        <f t="shared" si="20"/>
        <v>0</v>
      </c>
      <c r="CG7" s="57">
        <f t="shared" si="21"/>
        <v>0</v>
      </c>
      <c r="CH7" s="57">
        <f t="shared" si="22"/>
        <v>0</v>
      </c>
      <c r="CI7" s="57">
        <f t="shared" si="23"/>
        <v>0</v>
      </c>
      <c r="CJ7" s="57">
        <f t="shared" si="24"/>
        <v>0</v>
      </c>
      <c r="CK7" s="57">
        <f t="shared" si="25"/>
        <v>0</v>
      </c>
      <c r="CL7" s="57">
        <f t="shared" si="26"/>
        <v>0</v>
      </c>
      <c r="CN7" s="57">
        <v>0.65</v>
      </c>
      <c r="CO7" s="57">
        <v>10</v>
      </c>
      <c r="CP7" s="57">
        <v>10</v>
      </c>
      <c r="CQ7" s="57">
        <v>15</v>
      </c>
      <c r="CR7" s="57">
        <v>15</v>
      </c>
      <c r="CS7" s="57">
        <v>20</v>
      </c>
      <c r="CT7" s="57">
        <v>20</v>
      </c>
      <c r="CU7" s="57">
        <v>20</v>
      </c>
      <c r="CV7" s="57">
        <v>20</v>
      </c>
      <c r="CX7" s="57">
        <f t="shared" si="27"/>
        <v>0</v>
      </c>
      <c r="CY7" s="57">
        <f t="shared" si="28"/>
        <v>0</v>
      </c>
      <c r="CZ7" s="57">
        <f t="shared" si="29"/>
        <v>0</v>
      </c>
      <c r="DA7" s="57">
        <f t="shared" si="30"/>
        <v>0</v>
      </c>
      <c r="DB7" s="57">
        <f t="shared" si="31"/>
        <v>0</v>
      </c>
      <c r="DC7" s="57">
        <f t="shared" si="32"/>
        <v>0</v>
      </c>
      <c r="DD7" s="57">
        <f t="shared" si="33"/>
        <v>0</v>
      </c>
      <c r="DE7" s="57">
        <f t="shared" si="34"/>
        <v>0</v>
      </c>
      <c r="DF7" s="57">
        <f t="shared" si="35"/>
        <v>0</v>
      </c>
    </row>
    <row r="8" spans="1:257" ht="13.5" customHeight="1" x14ac:dyDescent="0.2">
      <c r="A8" s="123"/>
      <c r="B8" s="112"/>
      <c r="C8" s="358"/>
      <c r="D8" s="344" t="s">
        <v>6</v>
      </c>
      <c r="E8" s="331" t="s">
        <v>8</v>
      </c>
      <c r="F8" s="340" t="s">
        <v>7</v>
      </c>
      <c r="G8" s="331" t="s">
        <v>9</v>
      </c>
      <c r="H8" s="340" t="s">
        <v>10</v>
      </c>
      <c r="I8" s="331" t="s">
        <v>11</v>
      </c>
      <c r="J8" s="340" t="s">
        <v>12</v>
      </c>
      <c r="K8" s="332"/>
      <c r="L8" s="334"/>
      <c r="M8" s="261"/>
      <c r="N8" s="185"/>
      <c r="O8" s="185"/>
      <c r="P8" s="185"/>
      <c r="Q8" s="185"/>
      <c r="R8" s="185"/>
      <c r="S8" s="185"/>
      <c r="T8" s="185"/>
      <c r="U8" s="185"/>
      <c r="V8" s="185"/>
      <c r="W8" s="186"/>
      <c r="X8" s="12">
        <v>4</v>
      </c>
      <c r="Y8" s="12">
        <f>IF(X3=X8,1,0)</f>
        <v>1</v>
      </c>
      <c r="AA8" s="12">
        <v>0.5</v>
      </c>
      <c r="AB8" s="12">
        <v>0.5</v>
      </c>
      <c r="AC8" s="12">
        <f t="shared" si="36"/>
        <v>0.5</v>
      </c>
      <c r="AD8" s="12">
        <f t="shared" si="37"/>
        <v>0.5</v>
      </c>
      <c r="AE8" s="12" t="str">
        <f>BAHTTEXT(AE5)</f>
        <v>สี่สิบสามบาทถ้วน</v>
      </c>
      <c r="AF8" s="57">
        <v>3</v>
      </c>
      <c r="AG8" s="57">
        <v>6</v>
      </c>
      <c r="AH8" s="57">
        <f t="shared" si="0"/>
        <v>3</v>
      </c>
      <c r="AI8" s="57">
        <f t="shared" si="1"/>
        <v>6</v>
      </c>
      <c r="AK8" s="57">
        <v>0.85</v>
      </c>
      <c r="AL8" s="57">
        <v>0.8</v>
      </c>
      <c r="AM8" s="57">
        <v>0.85</v>
      </c>
      <c r="AN8" s="57">
        <v>0.8</v>
      </c>
      <c r="AO8" s="57">
        <v>0.6</v>
      </c>
      <c r="AP8" s="57">
        <v>0.65</v>
      </c>
      <c r="AQ8" s="57">
        <v>0.6</v>
      </c>
      <c r="AR8" s="57">
        <v>0.65</v>
      </c>
      <c r="AS8" s="57">
        <v>0.5</v>
      </c>
      <c r="AT8" s="57">
        <v>0.5</v>
      </c>
      <c r="AU8" s="57">
        <v>0.5</v>
      </c>
      <c r="AV8" s="57">
        <v>0.5</v>
      </c>
      <c r="AW8" s="57">
        <v>0.5</v>
      </c>
      <c r="AX8" s="57">
        <v>0.5</v>
      </c>
      <c r="AY8" s="57">
        <v>0.5</v>
      </c>
      <c r="AZ8" s="57">
        <v>0.5</v>
      </c>
      <c r="BB8" s="57">
        <f t="shared" si="2"/>
        <v>0.85</v>
      </c>
      <c r="BC8" s="57">
        <f t="shared" si="3"/>
        <v>0.8</v>
      </c>
      <c r="BD8" s="57">
        <f t="shared" si="4"/>
        <v>0.85</v>
      </c>
      <c r="BE8" s="57">
        <f t="shared" si="5"/>
        <v>0.8</v>
      </c>
      <c r="BF8" s="57">
        <f t="shared" si="6"/>
        <v>0.6</v>
      </c>
      <c r="BG8" s="57">
        <f t="shared" si="7"/>
        <v>0.65</v>
      </c>
      <c r="BH8" s="57">
        <f t="shared" si="8"/>
        <v>0.6</v>
      </c>
      <c r="BI8" s="57">
        <f t="shared" si="9"/>
        <v>0.65</v>
      </c>
      <c r="BJ8" s="57">
        <f t="shared" si="10"/>
        <v>0.5</v>
      </c>
      <c r="BK8" s="57">
        <f t="shared" si="11"/>
        <v>0.5</v>
      </c>
      <c r="BL8" s="57">
        <f t="shared" si="12"/>
        <v>0.5</v>
      </c>
      <c r="BM8" s="57">
        <f t="shared" si="13"/>
        <v>0.5</v>
      </c>
      <c r="BN8" s="57">
        <f t="shared" si="14"/>
        <v>0.5</v>
      </c>
      <c r="BO8" s="57">
        <f t="shared" si="15"/>
        <v>0.5</v>
      </c>
      <c r="BP8" s="57">
        <f t="shared" si="16"/>
        <v>0.5</v>
      </c>
      <c r="BQ8" s="57">
        <f t="shared" si="17"/>
        <v>0.5</v>
      </c>
      <c r="BT8" s="57">
        <v>0.4</v>
      </c>
      <c r="BU8" s="57">
        <v>10</v>
      </c>
      <c r="BV8" s="57">
        <v>13</v>
      </c>
      <c r="BW8" s="57">
        <v>11</v>
      </c>
      <c r="BX8" s="57">
        <v>16</v>
      </c>
      <c r="BY8" s="57">
        <v>20</v>
      </c>
      <c r="BZ8" s="57">
        <v>22</v>
      </c>
      <c r="CA8" s="57">
        <v>27</v>
      </c>
      <c r="CB8" s="57">
        <v>31</v>
      </c>
      <c r="CD8" s="57">
        <f t="shared" si="18"/>
        <v>0.4</v>
      </c>
      <c r="CE8" s="57">
        <f t="shared" si="19"/>
        <v>10</v>
      </c>
      <c r="CF8" s="57">
        <f t="shared" si="20"/>
        <v>13</v>
      </c>
      <c r="CG8" s="57">
        <f t="shared" si="21"/>
        <v>11</v>
      </c>
      <c r="CH8" s="57">
        <f t="shared" si="22"/>
        <v>16</v>
      </c>
      <c r="CI8" s="57">
        <f t="shared" si="23"/>
        <v>20</v>
      </c>
      <c r="CJ8" s="57">
        <f t="shared" si="24"/>
        <v>22</v>
      </c>
      <c r="CK8" s="57">
        <f t="shared" si="25"/>
        <v>27</v>
      </c>
      <c r="CL8" s="57">
        <f t="shared" si="26"/>
        <v>31</v>
      </c>
      <c r="CN8" s="57">
        <v>0.56000000000000005</v>
      </c>
      <c r="CO8" s="57">
        <v>10</v>
      </c>
      <c r="CP8" s="57">
        <v>10</v>
      </c>
      <c r="CQ8" s="57">
        <v>15</v>
      </c>
      <c r="CR8" s="57">
        <v>15</v>
      </c>
      <c r="CS8" s="57">
        <v>20</v>
      </c>
      <c r="CT8" s="57">
        <v>20</v>
      </c>
      <c r="CU8" s="57">
        <v>20</v>
      </c>
      <c r="CV8" s="57">
        <v>20</v>
      </c>
      <c r="CX8" s="57">
        <f t="shared" si="27"/>
        <v>0.56000000000000005</v>
      </c>
      <c r="CY8" s="57">
        <f t="shared" si="28"/>
        <v>10</v>
      </c>
      <c r="CZ8" s="57">
        <f t="shared" si="29"/>
        <v>10</v>
      </c>
      <c r="DA8" s="57">
        <f t="shared" si="30"/>
        <v>15</v>
      </c>
      <c r="DB8" s="57">
        <f t="shared" si="31"/>
        <v>15</v>
      </c>
      <c r="DC8" s="57">
        <f t="shared" si="32"/>
        <v>20</v>
      </c>
      <c r="DD8" s="57">
        <f t="shared" si="33"/>
        <v>20</v>
      </c>
      <c r="DE8" s="57">
        <f t="shared" si="34"/>
        <v>20</v>
      </c>
      <c r="DF8" s="57">
        <f t="shared" si="35"/>
        <v>20</v>
      </c>
    </row>
    <row r="9" spans="1:257" ht="13.5" customHeight="1" x14ac:dyDescent="0.2">
      <c r="A9" s="124"/>
      <c r="B9" s="112"/>
      <c r="C9" s="358"/>
      <c r="D9" s="344"/>
      <c r="E9" s="342"/>
      <c r="F9" s="340"/>
      <c r="G9" s="342"/>
      <c r="H9" s="340"/>
      <c r="I9" s="342"/>
      <c r="J9" s="340"/>
      <c r="K9" s="332"/>
      <c r="L9" s="335"/>
      <c r="M9" s="261"/>
      <c r="N9" s="267"/>
      <c r="O9" s="185"/>
      <c r="P9" s="185"/>
      <c r="Q9" s="185"/>
      <c r="R9" s="185"/>
      <c r="S9" s="185"/>
      <c r="T9" s="185"/>
      <c r="U9" s="185"/>
      <c r="V9" s="185"/>
      <c r="W9" s="186"/>
      <c r="X9" s="12">
        <v>5</v>
      </c>
      <c r="Y9" s="12">
        <f>IF(X3=X9,1,0)</f>
        <v>0</v>
      </c>
      <c r="AA9" s="12">
        <v>0.7</v>
      </c>
      <c r="AB9" s="12">
        <v>0.5</v>
      </c>
      <c r="AC9" s="12">
        <f t="shared" si="36"/>
        <v>0</v>
      </c>
      <c r="AD9" s="12">
        <f t="shared" si="37"/>
        <v>0</v>
      </c>
      <c r="AE9" s="12">
        <f>CODE(AE7)</f>
        <v>63</v>
      </c>
      <c r="AF9" s="57">
        <v>3</v>
      </c>
      <c r="AG9" s="57">
        <v>6</v>
      </c>
      <c r="AH9" s="57">
        <f t="shared" si="0"/>
        <v>0</v>
      </c>
      <c r="AI9" s="57">
        <f t="shared" si="1"/>
        <v>0</v>
      </c>
      <c r="AK9" s="57">
        <v>0.85</v>
      </c>
      <c r="AL9" s="57">
        <v>0.9</v>
      </c>
      <c r="AM9" s="57">
        <v>0.85</v>
      </c>
      <c r="AN9" s="57">
        <v>0.9</v>
      </c>
      <c r="AO9" s="57">
        <v>0.6</v>
      </c>
      <c r="AP9" s="57">
        <v>0.75</v>
      </c>
      <c r="AQ9" s="57">
        <v>0.6</v>
      </c>
      <c r="AR9" s="57">
        <v>0.75</v>
      </c>
      <c r="AS9" s="57">
        <v>0.5</v>
      </c>
      <c r="AT9" s="57">
        <v>0.6</v>
      </c>
      <c r="AU9" s="57">
        <v>0.5</v>
      </c>
      <c r="AV9" s="57">
        <v>0.6</v>
      </c>
      <c r="AW9" s="57">
        <v>0.5</v>
      </c>
      <c r="AX9" s="57">
        <v>0.6</v>
      </c>
      <c r="AY9" s="57">
        <v>0.5</v>
      </c>
      <c r="AZ9" s="57">
        <v>0.6</v>
      </c>
      <c r="BB9" s="57">
        <f t="shared" si="2"/>
        <v>0</v>
      </c>
      <c r="BC9" s="57">
        <f t="shared" si="3"/>
        <v>0</v>
      </c>
      <c r="BD9" s="57">
        <f t="shared" si="4"/>
        <v>0</v>
      </c>
      <c r="BE9" s="57">
        <f t="shared" si="5"/>
        <v>0</v>
      </c>
      <c r="BF9" s="57">
        <f t="shared" si="6"/>
        <v>0</v>
      </c>
      <c r="BG9" s="57">
        <f t="shared" si="7"/>
        <v>0</v>
      </c>
      <c r="BH9" s="57">
        <f t="shared" si="8"/>
        <v>0</v>
      </c>
      <c r="BI9" s="57">
        <f t="shared" si="9"/>
        <v>0</v>
      </c>
      <c r="BJ9" s="57">
        <f t="shared" si="10"/>
        <v>0</v>
      </c>
      <c r="BK9" s="57">
        <f t="shared" si="11"/>
        <v>0</v>
      </c>
      <c r="BL9" s="57">
        <f t="shared" si="12"/>
        <v>0</v>
      </c>
      <c r="BM9" s="57">
        <f t="shared" si="13"/>
        <v>0</v>
      </c>
      <c r="BN9" s="57">
        <f t="shared" si="14"/>
        <v>0</v>
      </c>
      <c r="BO9" s="57">
        <f t="shared" si="15"/>
        <v>0</v>
      </c>
      <c r="BP9" s="57">
        <f t="shared" si="16"/>
        <v>0</v>
      </c>
      <c r="BQ9" s="57">
        <f t="shared" si="17"/>
        <v>0</v>
      </c>
      <c r="BT9" s="57">
        <v>0.4</v>
      </c>
      <c r="BU9" s="57">
        <v>10</v>
      </c>
      <c r="BV9" s="57">
        <v>13</v>
      </c>
      <c r="BW9" s="57">
        <v>11</v>
      </c>
      <c r="BX9" s="57">
        <v>16</v>
      </c>
      <c r="BY9" s="57">
        <v>20</v>
      </c>
      <c r="BZ9" s="57">
        <v>22</v>
      </c>
      <c r="CA9" s="57">
        <v>27</v>
      </c>
      <c r="CB9" s="57">
        <v>31</v>
      </c>
      <c r="CD9" s="57">
        <f t="shared" si="18"/>
        <v>0</v>
      </c>
      <c r="CE9" s="57">
        <f t="shared" si="19"/>
        <v>0</v>
      </c>
      <c r="CF9" s="57">
        <f t="shared" si="20"/>
        <v>0</v>
      </c>
      <c r="CG9" s="57">
        <f t="shared" si="21"/>
        <v>0</v>
      </c>
      <c r="CH9" s="57">
        <f t="shared" si="22"/>
        <v>0</v>
      </c>
      <c r="CI9" s="57">
        <f t="shared" si="23"/>
        <v>0</v>
      </c>
      <c r="CJ9" s="57">
        <f t="shared" si="24"/>
        <v>0</v>
      </c>
      <c r="CK9" s="57">
        <f t="shared" si="25"/>
        <v>0</v>
      </c>
      <c r="CL9" s="57">
        <f t="shared" si="26"/>
        <v>0</v>
      </c>
      <c r="CN9" s="57">
        <v>0.59</v>
      </c>
      <c r="CO9" s="57">
        <v>10</v>
      </c>
      <c r="CP9" s="57">
        <v>10</v>
      </c>
      <c r="CQ9" s="57">
        <v>15</v>
      </c>
      <c r="CR9" s="57">
        <v>15</v>
      </c>
      <c r="CS9" s="57">
        <v>20</v>
      </c>
      <c r="CT9" s="57">
        <v>20</v>
      </c>
      <c r="CU9" s="57">
        <v>20</v>
      </c>
      <c r="CV9" s="57">
        <v>20</v>
      </c>
      <c r="CX9" s="57">
        <f t="shared" si="27"/>
        <v>0</v>
      </c>
      <c r="CY9" s="57">
        <f t="shared" si="28"/>
        <v>0</v>
      </c>
      <c r="CZ9" s="57">
        <f t="shared" si="29"/>
        <v>0</v>
      </c>
      <c r="DA9" s="57">
        <f t="shared" si="30"/>
        <v>0</v>
      </c>
      <c r="DB9" s="57">
        <f t="shared" si="31"/>
        <v>0</v>
      </c>
      <c r="DC9" s="57">
        <f t="shared" si="32"/>
        <v>0</v>
      </c>
      <c r="DD9" s="57">
        <f t="shared" si="33"/>
        <v>0</v>
      </c>
      <c r="DE9" s="57">
        <f t="shared" si="34"/>
        <v>0</v>
      </c>
      <c r="DF9" s="57">
        <f t="shared" si="35"/>
        <v>0</v>
      </c>
    </row>
    <row r="10" spans="1:257" ht="13.5" customHeight="1" x14ac:dyDescent="0.2">
      <c r="A10" s="125"/>
      <c r="B10" s="113"/>
      <c r="C10" s="358"/>
      <c r="D10" s="344"/>
      <c r="E10" s="342"/>
      <c r="F10" s="340"/>
      <c r="G10" s="342"/>
      <c r="H10" s="340"/>
      <c r="I10" s="342"/>
      <c r="J10" s="340"/>
      <c r="K10" s="332"/>
      <c r="L10" s="335"/>
      <c r="M10" s="261"/>
      <c r="N10" s="191"/>
      <c r="O10" s="185"/>
      <c r="P10" s="185"/>
      <c r="Q10" s="185"/>
      <c r="R10" s="185"/>
      <c r="S10" s="185"/>
      <c r="T10" s="185"/>
      <c r="U10" s="185"/>
      <c r="V10" s="185"/>
      <c r="W10" s="186"/>
      <c r="X10" s="12">
        <v>6</v>
      </c>
      <c r="Y10" s="12">
        <f>IF(X3=X10,1,0)</f>
        <v>0</v>
      </c>
      <c r="AA10" s="12">
        <v>0.85</v>
      </c>
      <c r="AB10" s="12">
        <v>0.85</v>
      </c>
      <c r="AC10" s="12">
        <f t="shared" si="36"/>
        <v>0</v>
      </c>
      <c r="AD10" s="12">
        <f t="shared" si="37"/>
        <v>0</v>
      </c>
      <c r="AE10" s="12">
        <f>LEN(AE7)</f>
        <v>15</v>
      </c>
      <c r="AF10" s="57">
        <v>2.5</v>
      </c>
      <c r="AG10" s="57">
        <v>4.5</v>
      </c>
      <c r="AH10" s="57">
        <f t="shared" si="0"/>
        <v>0</v>
      </c>
      <c r="AI10" s="57">
        <f t="shared" si="1"/>
        <v>0</v>
      </c>
      <c r="AK10" s="57">
        <v>0.9</v>
      </c>
      <c r="AL10" s="57">
        <v>1</v>
      </c>
      <c r="AM10" s="57">
        <v>0.9</v>
      </c>
      <c r="AN10" s="57">
        <v>1</v>
      </c>
      <c r="AO10" s="57">
        <v>0.9</v>
      </c>
      <c r="AP10" s="57">
        <v>1</v>
      </c>
      <c r="AQ10" s="57">
        <v>0.9</v>
      </c>
      <c r="AR10" s="57">
        <v>0.9</v>
      </c>
      <c r="AS10" s="57">
        <v>0.9</v>
      </c>
      <c r="AT10" s="57">
        <v>0.8</v>
      </c>
      <c r="AU10" s="57">
        <v>0.9</v>
      </c>
      <c r="AV10" s="57">
        <v>0.8</v>
      </c>
      <c r="AW10" s="57">
        <v>0.9</v>
      </c>
      <c r="AX10" s="57">
        <v>0.7</v>
      </c>
      <c r="AY10" s="57">
        <v>0.9</v>
      </c>
      <c r="AZ10" s="57">
        <v>0.7</v>
      </c>
      <c r="BB10" s="57">
        <f t="shared" si="2"/>
        <v>0</v>
      </c>
      <c r="BC10" s="57">
        <f t="shared" si="3"/>
        <v>0</v>
      </c>
      <c r="BD10" s="57">
        <f t="shared" si="4"/>
        <v>0</v>
      </c>
      <c r="BE10" s="57">
        <f t="shared" si="5"/>
        <v>0</v>
      </c>
      <c r="BF10" s="57">
        <f t="shared" si="6"/>
        <v>0</v>
      </c>
      <c r="BG10" s="57">
        <f t="shared" si="7"/>
        <v>0</v>
      </c>
      <c r="BH10" s="57">
        <f t="shared" si="8"/>
        <v>0</v>
      </c>
      <c r="BI10" s="57">
        <f t="shared" si="9"/>
        <v>0</v>
      </c>
      <c r="BJ10" s="57">
        <f t="shared" si="10"/>
        <v>0</v>
      </c>
      <c r="BK10" s="57">
        <f t="shared" si="11"/>
        <v>0</v>
      </c>
      <c r="BL10" s="57">
        <f t="shared" si="12"/>
        <v>0</v>
      </c>
      <c r="BM10" s="57">
        <f t="shared" si="13"/>
        <v>0</v>
      </c>
      <c r="BN10" s="57">
        <f t="shared" si="14"/>
        <v>0</v>
      </c>
      <c r="BO10" s="57">
        <f t="shared" si="15"/>
        <v>0</v>
      </c>
      <c r="BP10" s="57">
        <f t="shared" si="16"/>
        <v>0</v>
      </c>
      <c r="BQ10" s="57">
        <f t="shared" si="17"/>
        <v>0</v>
      </c>
      <c r="BT10" s="57">
        <v>0.4</v>
      </c>
      <c r="BU10" s="57">
        <v>9.9</v>
      </c>
      <c r="BV10" s="57">
        <v>18.899999999999999</v>
      </c>
      <c r="BW10" s="57">
        <v>14.4</v>
      </c>
      <c r="BX10" s="57">
        <v>23.4</v>
      </c>
      <c r="BY10" s="57">
        <v>27</v>
      </c>
      <c r="BZ10" s="57">
        <v>32.4</v>
      </c>
      <c r="CA10" s="57">
        <v>36</v>
      </c>
      <c r="CB10" s="57">
        <v>39.6</v>
      </c>
      <c r="CD10" s="57">
        <f t="shared" si="18"/>
        <v>0</v>
      </c>
      <c r="CE10" s="57">
        <f t="shared" si="19"/>
        <v>0</v>
      </c>
      <c r="CF10" s="57">
        <f t="shared" si="20"/>
        <v>0</v>
      </c>
      <c r="CG10" s="57">
        <f t="shared" si="21"/>
        <v>0</v>
      </c>
      <c r="CH10" s="57">
        <f t="shared" si="22"/>
        <v>0</v>
      </c>
      <c r="CI10" s="57">
        <f t="shared" si="23"/>
        <v>0</v>
      </c>
      <c r="CJ10" s="57">
        <f t="shared" si="24"/>
        <v>0</v>
      </c>
      <c r="CK10" s="57">
        <f t="shared" si="25"/>
        <v>0</v>
      </c>
      <c r="CL10" s="57">
        <f t="shared" si="26"/>
        <v>0</v>
      </c>
      <c r="CN10" s="57">
        <v>0.65</v>
      </c>
      <c r="CO10" s="57">
        <v>10</v>
      </c>
      <c r="CP10" s="57">
        <v>10</v>
      </c>
      <c r="CQ10" s="57">
        <v>15</v>
      </c>
      <c r="CR10" s="57">
        <v>15</v>
      </c>
      <c r="CS10" s="57">
        <v>20</v>
      </c>
      <c r="CT10" s="57">
        <v>20</v>
      </c>
      <c r="CU10" s="57">
        <v>20</v>
      </c>
      <c r="CV10" s="57">
        <v>20</v>
      </c>
      <c r="CX10" s="57">
        <f t="shared" si="27"/>
        <v>0</v>
      </c>
      <c r="CY10" s="57">
        <f t="shared" si="28"/>
        <v>0</v>
      </c>
      <c r="CZ10" s="57">
        <f t="shared" si="29"/>
        <v>0</v>
      </c>
      <c r="DA10" s="57">
        <f t="shared" si="30"/>
        <v>0</v>
      </c>
      <c r="DB10" s="57">
        <f t="shared" si="31"/>
        <v>0</v>
      </c>
      <c r="DC10" s="57">
        <f t="shared" si="32"/>
        <v>0</v>
      </c>
      <c r="DD10" s="57">
        <f t="shared" si="33"/>
        <v>0</v>
      </c>
      <c r="DE10" s="57">
        <f t="shared" si="34"/>
        <v>0</v>
      </c>
      <c r="DF10" s="57">
        <f t="shared" si="35"/>
        <v>0</v>
      </c>
    </row>
    <row r="11" spans="1:257" ht="13.5" customHeight="1" x14ac:dyDescent="0.2">
      <c r="A11" s="125"/>
      <c r="B11" s="265" t="s">
        <v>4</v>
      </c>
      <c r="C11" s="358"/>
      <c r="D11" s="344"/>
      <c r="E11" s="342"/>
      <c r="F11" s="340"/>
      <c r="G11" s="342"/>
      <c r="H11" s="340"/>
      <c r="I11" s="342"/>
      <c r="J11" s="340"/>
      <c r="K11" s="332"/>
      <c r="L11" s="335"/>
      <c r="M11" s="261"/>
      <c r="N11" s="191"/>
      <c r="O11" s="185"/>
      <c r="P11" s="185"/>
      <c r="Q11" s="185"/>
      <c r="R11" s="185"/>
      <c r="S11" s="185"/>
      <c r="T11" s="185"/>
      <c r="U11" s="185"/>
      <c r="V11" s="185"/>
      <c r="W11" s="186"/>
      <c r="X11" s="12">
        <v>7</v>
      </c>
      <c r="Y11" s="12">
        <f>IF(X3=X11,1,0)</f>
        <v>0</v>
      </c>
      <c r="AA11" s="12">
        <v>0.9</v>
      </c>
      <c r="AB11" s="12">
        <v>0.5</v>
      </c>
      <c r="AC11" s="12">
        <f t="shared" si="36"/>
        <v>0</v>
      </c>
      <c r="AD11" s="12">
        <f t="shared" si="37"/>
        <v>0</v>
      </c>
      <c r="AE11" s="12">
        <f>CODE(AE8)</f>
        <v>63</v>
      </c>
      <c r="AF11" s="57">
        <v>2</v>
      </c>
      <c r="AG11" s="57">
        <v>4</v>
      </c>
      <c r="AH11" s="57">
        <f t="shared" si="0"/>
        <v>0</v>
      </c>
      <c r="AI11" s="57">
        <f t="shared" si="1"/>
        <v>0</v>
      </c>
      <c r="AK11" s="57">
        <v>0.85</v>
      </c>
      <c r="AL11" s="57">
        <v>1.5</v>
      </c>
      <c r="AM11" s="57">
        <v>0.85</v>
      </c>
      <c r="AN11" s="57">
        <v>1.5</v>
      </c>
      <c r="AO11" s="57">
        <v>0.6</v>
      </c>
      <c r="AP11" s="57">
        <v>1.5</v>
      </c>
      <c r="AQ11" s="57">
        <v>0.6</v>
      </c>
      <c r="AR11" s="57">
        <v>1.2</v>
      </c>
      <c r="AS11" s="57">
        <v>0.5</v>
      </c>
      <c r="AT11" s="57">
        <v>1.1000000000000001</v>
      </c>
      <c r="AU11" s="57">
        <v>0.5</v>
      </c>
      <c r="AV11" s="57">
        <v>1.1000000000000001</v>
      </c>
      <c r="AW11" s="57">
        <v>0.5</v>
      </c>
      <c r="AX11" s="57">
        <v>1</v>
      </c>
      <c r="AY11" s="57">
        <v>0.5</v>
      </c>
      <c r="AZ11" s="57">
        <v>1</v>
      </c>
      <c r="BB11" s="57">
        <f t="shared" si="2"/>
        <v>0</v>
      </c>
      <c r="BC11" s="57">
        <f t="shared" si="3"/>
        <v>0</v>
      </c>
      <c r="BD11" s="57">
        <f t="shared" si="4"/>
        <v>0</v>
      </c>
      <c r="BE11" s="57">
        <f t="shared" si="5"/>
        <v>0</v>
      </c>
      <c r="BF11" s="57">
        <f t="shared" si="6"/>
        <v>0</v>
      </c>
      <c r="BG11" s="57">
        <f t="shared" si="7"/>
        <v>0</v>
      </c>
      <c r="BH11" s="57">
        <f t="shared" si="8"/>
        <v>0</v>
      </c>
      <c r="BI11" s="57">
        <f t="shared" si="9"/>
        <v>0</v>
      </c>
      <c r="BJ11" s="57">
        <f t="shared" si="10"/>
        <v>0</v>
      </c>
      <c r="BK11" s="57">
        <f t="shared" si="11"/>
        <v>0</v>
      </c>
      <c r="BL11" s="57">
        <f t="shared" si="12"/>
        <v>0</v>
      </c>
      <c r="BM11" s="57">
        <f t="shared" si="13"/>
        <v>0</v>
      </c>
      <c r="BN11" s="57">
        <f t="shared" si="14"/>
        <v>0</v>
      </c>
      <c r="BO11" s="57">
        <f t="shared" si="15"/>
        <v>0</v>
      </c>
      <c r="BP11" s="57">
        <f t="shared" si="16"/>
        <v>0</v>
      </c>
      <c r="BQ11" s="57">
        <f t="shared" si="17"/>
        <v>0</v>
      </c>
      <c r="BT11" s="57">
        <v>0.6</v>
      </c>
      <c r="BU11" s="57">
        <v>10</v>
      </c>
      <c r="BV11" s="57">
        <v>14</v>
      </c>
      <c r="BW11" s="57">
        <v>11</v>
      </c>
      <c r="BX11" s="57">
        <v>16</v>
      </c>
      <c r="BY11" s="57">
        <v>19</v>
      </c>
      <c r="BZ11" s="57">
        <v>22</v>
      </c>
      <c r="CA11" s="57">
        <v>26</v>
      </c>
      <c r="CB11" s="57">
        <v>29</v>
      </c>
      <c r="CD11" s="57">
        <f t="shared" si="18"/>
        <v>0</v>
      </c>
      <c r="CE11" s="57">
        <f t="shared" si="19"/>
        <v>0</v>
      </c>
      <c r="CF11" s="57">
        <f t="shared" si="20"/>
        <v>0</v>
      </c>
      <c r="CG11" s="57">
        <f t="shared" si="21"/>
        <v>0</v>
      </c>
      <c r="CH11" s="57">
        <f t="shared" si="22"/>
        <v>0</v>
      </c>
      <c r="CI11" s="57">
        <f t="shared" si="23"/>
        <v>0</v>
      </c>
      <c r="CJ11" s="57">
        <f t="shared" si="24"/>
        <v>0</v>
      </c>
      <c r="CK11" s="57">
        <f t="shared" si="25"/>
        <v>0</v>
      </c>
      <c r="CL11" s="57">
        <f t="shared" si="26"/>
        <v>0</v>
      </c>
      <c r="CN11" s="57">
        <v>0.87</v>
      </c>
      <c r="CO11" s="57">
        <v>10</v>
      </c>
      <c r="CP11" s="57">
        <v>10</v>
      </c>
      <c r="CQ11" s="57">
        <v>15</v>
      </c>
      <c r="CR11" s="57">
        <v>15</v>
      </c>
      <c r="CS11" s="57">
        <v>20</v>
      </c>
      <c r="CT11" s="57">
        <v>20</v>
      </c>
      <c r="CU11" s="57">
        <v>20</v>
      </c>
      <c r="CV11" s="57">
        <v>20</v>
      </c>
      <c r="CX11" s="57">
        <f t="shared" si="27"/>
        <v>0</v>
      </c>
      <c r="CY11" s="57">
        <f t="shared" si="28"/>
        <v>0</v>
      </c>
      <c r="CZ11" s="57">
        <f t="shared" si="29"/>
        <v>0</v>
      </c>
      <c r="DA11" s="57">
        <f t="shared" si="30"/>
        <v>0</v>
      </c>
      <c r="DB11" s="57">
        <f t="shared" si="31"/>
        <v>0</v>
      </c>
      <c r="DC11" s="57">
        <f t="shared" si="32"/>
        <v>0</v>
      </c>
      <c r="DD11" s="57">
        <f t="shared" si="33"/>
        <v>0</v>
      </c>
      <c r="DE11" s="57">
        <f t="shared" si="34"/>
        <v>0</v>
      </c>
      <c r="DF11" s="57">
        <f t="shared" si="35"/>
        <v>0</v>
      </c>
    </row>
    <row r="12" spans="1:257" ht="13.5" customHeight="1" x14ac:dyDescent="0.2">
      <c r="A12" s="125"/>
      <c r="B12" s="265"/>
      <c r="C12" s="358"/>
      <c r="D12" s="344"/>
      <c r="E12" s="342"/>
      <c r="F12" s="340"/>
      <c r="G12" s="342"/>
      <c r="H12" s="340"/>
      <c r="I12" s="342"/>
      <c r="J12" s="340"/>
      <c r="K12" s="332"/>
      <c r="L12" s="335"/>
      <c r="M12" s="261"/>
      <c r="N12" s="191"/>
      <c r="O12" s="185"/>
      <c r="P12" s="185"/>
      <c r="Q12" s="185"/>
      <c r="R12" s="185"/>
      <c r="S12" s="185"/>
      <c r="T12" s="185"/>
      <c r="U12" s="185"/>
      <c r="V12" s="185"/>
      <c r="W12" s="186"/>
      <c r="AC12" s="25">
        <f>SUM(AC5:AC11)</f>
        <v>0.5</v>
      </c>
      <c r="AD12" s="25">
        <f>SUM(AD5:AD11)</f>
        <v>0.5</v>
      </c>
      <c r="AE12" s="12">
        <f>LEN(AE8)</f>
        <v>16</v>
      </c>
      <c r="AH12" s="63">
        <f>SUM(AH5:AH11)</f>
        <v>3</v>
      </c>
      <c r="AI12" s="63">
        <f>SUM(AI5:AI11)</f>
        <v>6</v>
      </c>
      <c r="BB12" s="63">
        <f>SUM(BB5:BB11)</f>
        <v>0.85</v>
      </c>
      <c r="BC12" s="63">
        <f t="shared" ref="BC12:BQ12" si="38">SUM(BC5:BC11)</f>
        <v>0.8</v>
      </c>
      <c r="BD12" s="63">
        <f t="shared" si="38"/>
        <v>0.85</v>
      </c>
      <c r="BE12" s="63">
        <f t="shared" si="38"/>
        <v>0.8</v>
      </c>
      <c r="BF12" s="63">
        <f t="shared" si="38"/>
        <v>0.6</v>
      </c>
      <c r="BG12" s="63">
        <f t="shared" si="38"/>
        <v>0.65</v>
      </c>
      <c r="BH12" s="63">
        <f t="shared" si="38"/>
        <v>0.6</v>
      </c>
      <c r="BI12" s="63">
        <f t="shared" si="38"/>
        <v>0.65</v>
      </c>
      <c r="BJ12" s="63">
        <f t="shared" si="38"/>
        <v>0.5</v>
      </c>
      <c r="BK12" s="63">
        <f t="shared" si="38"/>
        <v>0.5</v>
      </c>
      <c r="BL12" s="63">
        <f t="shared" si="38"/>
        <v>0.5</v>
      </c>
      <c r="BM12" s="63">
        <f t="shared" si="38"/>
        <v>0.5</v>
      </c>
      <c r="BN12" s="63">
        <f t="shared" si="38"/>
        <v>0.5</v>
      </c>
      <c r="BO12" s="63">
        <f t="shared" si="38"/>
        <v>0.5</v>
      </c>
      <c r="BP12" s="63">
        <f t="shared" si="38"/>
        <v>0.5</v>
      </c>
      <c r="BQ12" s="63">
        <f t="shared" si="38"/>
        <v>0.5</v>
      </c>
      <c r="CD12" s="63">
        <f>SUM(CD5:CD11)</f>
        <v>0.4</v>
      </c>
      <c r="CE12" s="63">
        <f t="shared" ref="CE12:CL12" si="39">SUM(CE5:CE11)</f>
        <v>10</v>
      </c>
      <c r="CF12" s="63">
        <f t="shared" si="39"/>
        <v>13</v>
      </c>
      <c r="CG12" s="63">
        <f t="shared" si="39"/>
        <v>11</v>
      </c>
      <c r="CH12" s="63">
        <f t="shared" si="39"/>
        <v>16</v>
      </c>
      <c r="CI12" s="63">
        <f t="shared" si="39"/>
        <v>20</v>
      </c>
      <c r="CJ12" s="63">
        <f t="shared" si="39"/>
        <v>22</v>
      </c>
      <c r="CK12" s="63">
        <f t="shared" si="39"/>
        <v>27</v>
      </c>
      <c r="CL12" s="63">
        <f t="shared" si="39"/>
        <v>31</v>
      </c>
      <c r="CX12" s="64">
        <f>SUM(CX5:CX11)</f>
        <v>0.56000000000000005</v>
      </c>
      <c r="CY12" s="65">
        <f>SUM(CY5:CY11)</f>
        <v>10</v>
      </c>
      <c r="CZ12" s="65">
        <f t="shared" ref="CZ12:DF12" si="40">SUM(CZ5:CZ11)</f>
        <v>10</v>
      </c>
      <c r="DA12" s="65">
        <f t="shared" si="40"/>
        <v>15</v>
      </c>
      <c r="DB12" s="65">
        <f t="shared" si="40"/>
        <v>15</v>
      </c>
      <c r="DC12" s="65">
        <f t="shared" si="40"/>
        <v>20</v>
      </c>
      <c r="DD12" s="65">
        <f t="shared" si="40"/>
        <v>20</v>
      </c>
      <c r="DE12" s="65">
        <f t="shared" si="40"/>
        <v>20</v>
      </c>
      <c r="DF12" s="65">
        <f t="shared" si="40"/>
        <v>20</v>
      </c>
      <c r="DH12" s="208" t="s">
        <v>19</v>
      </c>
      <c r="DI12" s="208"/>
      <c r="DJ12" s="208"/>
      <c r="DK12" s="208"/>
      <c r="DL12" s="208"/>
      <c r="DM12" s="208"/>
      <c r="DN12" s="208"/>
      <c r="DO12" s="208"/>
      <c r="DP12" s="208"/>
      <c r="DQ12" s="208"/>
      <c r="DR12" s="208"/>
      <c r="DS12" s="208"/>
      <c r="DT12" s="208"/>
      <c r="DU12" s="208"/>
      <c r="DV12" s="208"/>
      <c r="DW12" s="208"/>
      <c r="DX12" s="208"/>
      <c r="DY12" s="208"/>
      <c r="DZ12" s="208"/>
      <c r="EA12" s="208"/>
      <c r="EB12" s="208"/>
      <c r="EC12" s="208"/>
      <c r="ED12" s="208"/>
      <c r="EE12" s="208"/>
      <c r="EF12" s="208"/>
      <c r="EI12" s="208" t="s">
        <v>32</v>
      </c>
      <c r="EJ12" s="211"/>
      <c r="EK12" s="211"/>
      <c r="EL12" s="211"/>
      <c r="EM12" s="211"/>
      <c r="EN12" s="211"/>
      <c r="EO12" s="211"/>
      <c r="EP12" s="211"/>
      <c r="EQ12" s="211"/>
      <c r="ER12" s="211"/>
      <c r="ES12" s="211"/>
      <c r="ET12" s="211"/>
      <c r="EU12" s="211"/>
      <c r="EV12" s="211"/>
      <c r="EW12" s="211"/>
      <c r="EX12" s="211"/>
      <c r="EY12" s="211"/>
      <c r="EZ12" s="211"/>
      <c r="FA12" s="211"/>
      <c r="FB12" s="211"/>
      <c r="FC12" s="211"/>
      <c r="FD12" s="211"/>
      <c r="FE12" s="211"/>
      <c r="FF12" s="211"/>
      <c r="FG12" s="211"/>
      <c r="FH12" s="211"/>
      <c r="FI12" s="211"/>
      <c r="FJ12" s="211"/>
      <c r="FK12" s="211"/>
      <c r="FL12" s="211"/>
      <c r="FM12" s="211"/>
      <c r="FN12" s="211"/>
      <c r="FO12" s="211"/>
      <c r="FP12" s="211"/>
      <c r="FQ12" s="211"/>
      <c r="FR12" s="211"/>
      <c r="FS12" s="211"/>
      <c r="FT12" s="211"/>
      <c r="FU12" s="211"/>
      <c r="FV12" s="211"/>
      <c r="FW12" s="211"/>
      <c r="FX12" s="211"/>
      <c r="FY12" s="211"/>
      <c r="FZ12" s="211"/>
      <c r="GA12" s="211"/>
      <c r="GB12" s="211"/>
      <c r="GC12" s="211"/>
      <c r="GD12" s="211"/>
      <c r="GE12" s="211"/>
      <c r="GF12" s="211"/>
      <c r="GG12" s="211"/>
      <c r="GH12" s="211"/>
      <c r="GI12" s="211"/>
      <c r="GJ12" s="211"/>
      <c r="GK12" s="211"/>
      <c r="GL12" s="211"/>
      <c r="GM12" s="211"/>
      <c r="GN12" s="211"/>
      <c r="GO12" s="211"/>
      <c r="GP12" s="211"/>
      <c r="GQ12" s="211"/>
      <c r="GR12" s="211"/>
      <c r="GS12" s="211"/>
      <c r="GT12" s="211"/>
      <c r="GU12" s="211"/>
      <c r="GV12" s="211"/>
      <c r="GW12" s="211"/>
      <c r="GX12" s="211"/>
      <c r="GY12" s="211"/>
      <c r="GZ12" s="211"/>
      <c r="HA12" s="211"/>
      <c r="HB12" s="211"/>
      <c r="HC12" s="211"/>
      <c r="HD12" s="211"/>
      <c r="HE12" s="211"/>
      <c r="HF12" s="211"/>
      <c r="HG12" s="211"/>
      <c r="HH12" s="211"/>
      <c r="HI12" s="211"/>
      <c r="HJ12" s="211"/>
      <c r="HK12" s="66"/>
      <c r="HL12" s="208" t="s">
        <v>63</v>
      </c>
      <c r="HM12" s="208"/>
      <c r="HN12" s="208"/>
      <c r="HO12" s="208"/>
      <c r="HP12" s="208"/>
      <c r="HQ12" s="208"/>
      <c r="HR12" s="208"/>
      <c r="HS12" s="208"/>
      <c r="HT12" s="208"/>
      <c r="HU12" s="208"/>
      <c r="HV12" s="208"/>
      <c r="HW12" s="208"/>
      <c r="HX12" s="208"/>
      <c r="HY12" s="208"/>
      <c r="HZ12" s="208"/>
      <c r="IA12" s="208"/>
      <c r="IB12" s="208"/>
      <c r="IC12" s="208"/>
      <c r="ID12" s="209"/>
      <c r="IE12" s="209"/>
      <c r="IF12" s="209"/>
      <c r="IG12" s="209"/>
      <c r="IH12" s="209"/>
      <c r="II12" s="209"/>
      <c r="IJ12" s="209"/>
      <c r="IK12" s="209"/>
      <c r="IL12" s="209"/>
      <c r="IM12" s="209"/>
      <c r="IN12" s="209"/>
      <c r="IO12" s="209"/>
      <c r="IP12" s="209"/>
      <c r="IQ12" s="209"/>
      <c r="IR12" s="209"/>
      <c r="IS12" s="209"/>
      <c r="IT12" s="209"/>
      <c r="IU12" s="209"/>
      <c r="IV12" s="209"/>
      <c r="IW12" s="209"/>
    </row>
    <row r="13" spans="1:257" ht="13.5" customHeight="1" x14ac:dyDescent="0.2">
      <c r="A13" s="125"/>
      <c r="B13" s="265"/>
      <c r="C13" s="358"/>
      <c r="D13" s="344"/>
      <c r="E13" s="342"/>
      <c r="F13" s="340"/>
      <c r="G13" s="342"/>
      <c r="H13" s="340"/>
      <c r="I13" s="342"/>
      <c r="J13" s="340"/>
      <c r="K13" s="332"/>
      <c r="L13" s="335"/>
      <c r="M13" s="261"/>
      <c r="N13" s="199"/>
      <c r="O13" s="198"/>
      <c r="P13" s="199"/>
      <c r="Q13" s="198"/>
      <c r="R13" s="199"/>
      <c r="S13" s="198"/>
      <c r="T13" s="199"/>
      <c r="U13" s="198"/>
      <c r="V13" s="166"/>
      <c r="W13" s="167"/>
      <c r="AE13" s="12">
        <f>AE4+AE5+AE6+AE9+AE10+AE11*AE12</f>
        <v>1302</v>
      </c>
      <c r="BL13" s="184" t="s">
        <v>24</v>
      </c>
      <c r="BM13" s="184"/>
      <c r="BN13" s="184" t="s">
        <v>25</v>
      </c>
      <c r="BO13" s="184"/>
      <c r="BP13" s="184" t="s">
        <v>26</v>
      </c>
      <c r="BQ13" s="184"/>
      <c r="BR13" s="184" t="s">
        <v>27</v>
      </c>
      <c r="BS13" s="184"/>
      <c r="BT13" s="184" t="s">
        <v>28</v>
      </c>
      <c r="BU13" s="184"/>
      <c r="BV13" s="184" t="s">
        <v>29</v>
      </c>
      <c r="BW13" s="184"/>
      <c r="BX13" s="184" t="s">
        <v>30</v>
      </c>
      <c r="BY13" s="184"/>
      <c r="BZ13" s="184" t="s">
        <v>31</v>
      </c>
      <c r="CA13" s="184"/>
      <c r="DH13" s="210" t="s">
        <v>24</v>
      </c>
      <c r="DI13" s="210"/>
      <c r="DJ13" s="210" t="s">
        <v>25</v>
      </c>
      <c r="DK13" s="210"/>
      <c r="DL13" s="210" t="s">
        <v>26</v>
      </c>
      <c r="DM13" s="210"/>
      <c r="DN13" s="210" t="s">
        <v>27</v>
      </c>
      <c r="DO13" s="210"/>
      <c r="DP13" s="210" t="s">
        <v>28</v>
      </c>
      <c r="DQ13" s="210"/>
      <c r="DR13" s="210" t="s">
        <v>29</v>
      </c>
      <c r="DS13" s="210"/>
      <c r="DT13" s="210" t="s">
        <v>30</v>
      </c>
      <c r="DU13" s="210"/>
      <c r="DV13" s="210" t="s">
        <v>31</v>
      </c>
      <c r="DW13" s="210"/>
      <c r="EQ13" s="210"/>
      <c r="ER13" s="210"/>
      <c r="EU13" s="210" t="s">
        <v>62</v>
      </c>
      <c r="EV13" s="210"/>
      <c r="EW13" s="210"/>
      <c r="EX13" s="210"/>
      <c r="EY13" s="210"/>
      <c r="EZ13" s="210"/>
      <c r="FA13" s="210"/>
      <c r="FB13" s="210"/>
      <c r="FD13" s="210" t="s">
        <v>62</v>
      </c>
      <c r="FE13" s="210"/>
      <c r="FF13" s="210"/>
      <c r="FG13" s="210"/>
      <c r="FH13" s="210"/>
      <c r="FI13" s="210"/>
      <c r="FJ13" s="210"/>
      <c r="FK13" s="210"/>
      <c r="FM13" s="210" t="s">
        <v>62</v>
      </c>
      <c r="FN13" s="210"/>
      <c r="FO13" s="210"/>
      <c r="FP13" s="210"/>
      <c r="FQ13" s="210"/>
      <c r="FR13" s="210"/>
      <c r="FS13" s="210"/>
      <c r="FT13" s="210"/>
      <c r="FW13" s="210" t="s">
        <v>62</v>
      </c>
      <c r="FX13" s="210"/>
      <c r="FY13" s="210"/>
      <c r="FZ13" s="210"/>
      <c r="GA13" s="210"/>
      <c r="GB13" s="210"/>
      <c r="GC13" s="210"/>
      <c r="GD13" s="210"/>
      <c r="GE13" s="67"/>
      <c r="GF13" s="67"/>
      <c r="GG13" s="67"/>
      <c r="GH13" s="67"/>
      <c r="GI13" s="67"/>
      <c r="GJ13" s="67"/>
      <c r="GK13" s="67"/>
      <c r="GL13" s="67"/>
      <c r="GM13" s="67"/>
      <c r="GN13" s="67"/>
      <c r="GO13" s="67"/>
      <c r="GP13" s="67"/>
      <c r="GQ13" s="67"/>
      <c r="GR13" s="67"/>
      <c r="GS13" s="67"/>
      <c r="GT13" s="67"/>
      <c r="GU13" s="67"/>
      <c r="GV13" s="67"/>
      <c r="GW13" s="67"/>
      <c r="GX13" s="67"/>
      <c r="GY13" s="67"/>
      <c r="GZ13" s="67"/>
      <c r="HA13" s="67"/>
      <c r="HB13" s="67"/>
      <c r="HC13" s="67"/>
      <c r="HD13" s="67"/>
      <c r="HE13" s="67"/>
      <c r="HF13" s="67"/>
      <c r="HG13" s="67"/>
      <c r="HI13" s="184"/>
      <c r="HJ13" s="184"/>
      <c r="HK13" s="184"/>
      <c r="HL13" s="184"/>
      <c r="HM13" s="184"/>
      <c r="HN13" s="184"/>
      <c r="HO13" s="184"/>
      <c r="HP13" s="184"/>
      <c r="HQ13" s="184"/>
      <c r="HR13" s="184"/>
      <c r="HS13" s="184"/>
      <c r="HT13" s="184"/>
      <c r="HU13" s="184"/>
      <c r="HV13" s="184"/>
      <c r="HW13" s="57"/>
    </row>
    <row r="14" spans="1:257" ht="13.5" customHeight="1" x14ac:dyDescent="0.2">
      <c r="A14" s="125"/>
      <c r="B14" s="266"/>
      <c r="C14" s="183"/>
      <c r="D14" s="345"/>
      <c r="E14" s="343"/>
      <c r="F14" s="341"/>
      <c r="G14" s="343"/>
      <c r="H14" s="341"/>
      <c r="I14" s="343"/>
      <c r="J14" s="341"/>
      <c r="K14" s="333"/>
      <c r="L14" s="335"/>
      <c r="M14" s="261"/>
      <c r="N14" s="199"/>
      <c r="O14" s="198"/>
      <c r="P14" s="199"/>
      <c r="Q14" s="198"/>
      <c r="R14" s="199"/>
      <c r="S14" s="198"/>
      <c r="T14" s="199"/>
      <c r="U14" s="198"/>
      <c r="V14" s="166"/>
      <c r="W14" s="168"/>
      <c r="AE14" s="12">
        <f>AE13-K1</f>
        <v>0</v>
      </c>
      <c r="AG14" s="184" t="s">
        <v>62</v>
      </c>
      <c r="AH14" s="184"/>
      <c r="AI14" s="184"/>
      <c r="AJ14" s="184"/>
      <c r="AK14" s="184"/>
      <c r="AL14" s="184"/>
      <c r="AM14" s="184"/>
      <c r="AN14" s="184"/>
      <c r="BG14" s="57" t="s">
        <v>61</v>
      </c>
      <c r="BH14" s="57" t="s">
        <v>61</v>
      </c>
      <c r="BL14" s="63" t="s">
        <v>52</v>
      </c>
      <c r="BM14" s="63" t="s">
        <v>53</v>
      </c>
      <c r="BN14" s="63" t="s">
        <v>52</v>
      </c>
      <c r="BO14" s="63" t="s">
        <v>53</v>
      </c>
      <c r="BP14" s="63" t="s">
        <v>52</v>
      </c>
      <c r="BQ14" s="63" t="s">
        <v>53</v>
      </c>
      <c r="BR14" s="63" t="s">
        <v>52</v>
      </c>
      <c r="BS14" s="63" t="s">
        <v>53</v>
      </c>
      <c r="BT14" s="63" t="s">
        <v>52</v>
      </c>
      <c r="BU14" s="63" t="s">
        <v>53</v>
      </c>
      <c r="BV14" s="63" t="s">
        <v>52</v>
      </c>
      <c r="BW14" s="63" t="s">
        <v>53</v>
      </c>
      <c r="BX14" s="63" t="s">
        <v>52</v>
      </c>
      <c r="BY14" s="63" t="s">
        <v>53</v>
      </c>
      <c r="BZ14" s="63" t="s">
        <v>52</v>
      </c>
      <c r="CA14" s="63" t="s">
        <v>53</v>
      </c>
      <c r="CC14" s="208" t="s">
        <v>54</v>
      </c>
      <c r="CD14" s="208"/>
      <c r="CE14" s="208"/>
      <c r="CF14" s="208"/>
      <c r="CG14" s="208"/>
      <c r="CH14" s="208"/>
      <c r="CI14" s="208"/>
      <c r="CJ14" s="208"/>
      <c r="CK14" s="208"/>
      <c r="CL14" s="208"/>
      <c r="CM14" s="208"/>
      <c r="CN14" s="208"/>
      <c r="CO14" s="208"/>
      <c r="CP14" s="208"/>
      <c r="CQ14" s="208"/>
      <c r="CR14" s="208"/>
      <c r="CS14" s="208"/>
      <c r="CT14" s="208"/>
      <c r="CU14" s="208"/>
      <c r="CV14" s="208"/>
      <c r="CW14" s="208"/>
      <c r="CX14" s="208"/>
      <c r="CY14" s="208"/>
      <c r="CZ14" s="208"/>
      <c r="DA14" s="208"/>
      <c r="DB14" s="208"/>
      <c r="DC14" s="208"/>
      <c r="DD14" s="208"/>
      <c r="DH14" s="59" t="s">
        <v>59</v>
      </c>
      <c r="DI14" s="59" t="s">
        <v>60</v>
      </c>
      <c r="DJ14" s="59" t="s">
        <v>59</v>
      </c>
      <c r="DK14" s="59" t="s">
        <v>60</v>
      </c>
      <c r="DL14" s="59" t="s">
        <v>59</v>
      </c>
      <c r="DM14" s="59" t="s">
        <v>60</v>
      </c>
      <c r="DN14" s="59" t="s">
        <v>59</v>
      </c>
      <c r="DO14" s="59" t="s">
        <v>60</v>
      </c>
      <c r="DP14" s="59" t="s">
        <v>59</v>
      </c>
      <c r="DQ14" s="59" t="s">
        <v>60</v>
      </c>
      <c r="DR14" s="59" t="s">
        <v>59</v>
      </c>
      <c r="DS14" s="59" t="s">
        <v>60</v>
      </c>
      <c r="DT14" s="59" t="s">
        <v>59</v>
      </c>
      <c r="DU14" s="59" t="s">
        <v>60</v>
      </c>
      <c r="DV14" s="59" t="s">
        <v>59</v>
      </c>
      <c r="DW14" s="59" t="s">
        <v>60</v>
      </c>
      <c r="DY14" s="59" t="s">
        <v>59</v>
      </c>
      <c r="DZ14" s="59" t="s">
        <v>60</v>
      </c>
      <c r="EI14" s="59" t="s">
        <v>61</v>
      </c>
      <c r="EJ14" s="59" t="s">
        <v>61</v>
      </c>
      <c r="EK14" s="59" t="s">
        <v>61</v>
      </c>
      <c r="EL14" s="68" t="s">
        <v>61</v>
      </c>
      <c r="EM14" s="68" t="s">
        <v>61</v>
      </c>
      <c r="EN14" s="68"/>
      <c r="EO14" s="68"/>
      <c r="EP14" s="68"/>
      <c r="ES14" s="68"/>
      <c r="ET14" s="68"/>
      <c r="FD14" s="59" t="s">
        <v>23</v>
      </c>
      <c r="FE14" s="59" t="s">
        <v>23</v>
      </c>
      <c r="FF14" s="59" t="s">
        <v>23</v>
      </c>
      <c r="FG14" s="59" t="s">
        <v>23</v>
      </c>
      <c r="FH14" s="59" t="s">
        <v>23</v>
      </c>
      <c r="FI14" s="59" t="s">
        <v>23</v>
      </c>
      <c r="FJ14" s="59" t="s">
        <v>23</v>
      </c>
      <c r="FK14" s="59" t="s">
        <v>23</v>
      </c>
      <c r="GF14" s="59" t="s">
        <v>22</v>
      </c>
      <c r="GG14" s="59" t="s">
        <v>22</v>
      </c>
      <c r="GH14" s="59" t="s">
        <v>22</v>
      </c>
      <c r="GI14" s="59" t="s">
        <v>22</v>
      </c>
      <c r="GJ14" s="59" t="s">
        <v>22</v>
      </c>
      <c r="GK14" s="59" t="s">
        <v>22</v>
      </c>
      <c r="GL14" s="59" t="s">
        <v>22</v>
      </c>
      <c r="GM14" s="59" t="s">
        <v>22</v>
      </c>
      <c r="HI14" s="59"/>
      <c r="HK14" s="57"/>
      <c r="HL14" s="57"/>
    </row>
    <row r="15" spans="1:257" ht="17.100000000000001" customHeight="1" thickBot="1" x14ac:dyDescent="0.25">
      <c r="A15" s="126"/>
      <c r="B15" s="114">
        <v>1</v>
      </c>
      <c r="C15" s="108">
        <v>3</v>
      </c>
      <c r="D15" s="21"/>
      <c r="E15" s="21"/>
      <c r="F15" s="21"/>
      <c r="G15" s="21"/>
      <c r="H15" s="21"/>
      <c r="I15" s="21"/>
      <c r="J15" s="21"/>
      <c r="K15" s="21"/>
      <c r="L15" s="119"/>
      <c r="M15" s="261"/>
      <c r="N15" s="279" t="str">
        <f>IF(BJ65+AE14=0,"ok","valor ultrapassou limite")</f>
        <v>ok</v>
      </c>
      <c r="O15" s="280"/>
      <c r="P15" s="280"/>
      <c r="Q15" s="280"/>
      <c r="R15" s="280"/>
      <c r="S15" s="280"/>
      <c r="T15" s="280"/>
      <c r="U15" s="280"/>
      <c r="V15" s="169"/>
      <c r="W15" s="170"/>
      <c r="X15" s="13" t="b">
        <v>0</v>
      </c>
      <c r="Y15" s="13" t="b">
        <v>0</v>
      </c>
      <c r="Z15" s="13" t="b">
        <v>1</v>
      </c>
      <c r="AA15" s="13" t="b">
        <v>0</v>
      </c>
      <c r="AB15" s="13" t="b">
        <v>0</v>
      </c>
      <c r="AC15" s="13" t="b">
        <v>0</v>
      </c>
      <c r="AD15" s="13" t="b">
        <v>0</v>
      </c>
      <c r="AE15" s="13" t="b">
        <v>0</v>
      </c>
      <c r="AG15" s="57">
        <f t="shared" ref="AG15:AG46" si="41">IF(X15=TRUE,1,0)</f>
        <v>0</v>
      </c>
      <c r="AH15" s="57">
        <f t="shared" ref="AH15:AH46" si="42">IF(Y15=TRUE,1,0)</f>
        <v>0</v>
      </c>
      <c r="AI15" s="57">
        <f t="shared" ref="AI15:AI46" si="43">IF(Z15=TRUE,1,0)</f>
        <v>1</v>
      </c>
      <c r="AJ15" s="57">
        <f t="shared" ref="AJ15:AJ46" si="44">IF(AA15=TRUE,1,0)</f>
        <v>0</v>
      </c>
      <c r="AK15" s="57">
        <f t="shared" ref="AK15:AK46" si="45">IF(AB15=TRUE,1,0)</f>
        <v>0</v>
      </c>
      <c r="AL15" s="57">
        <f t="shared" ref="AL15:AL46" si="46">IF(AC15=TRUE,1,0)</f>
        <v>0</v>
      </c>
      <c r="AM15" s="57">
        <f t="shared" ref="AM15:AM46" si="47">IF(AD15=TRUE,1,0)</f>
        <v>0</v>
      </c>
      <c r="AN15" s="57">
        <f t="shared" ref="AN15:AN46" si="48">IF(AE15=TRUE,1,0)</f>
        <v>0</v>
      </c>
      <c r="AP15" s="57">
        <f>SUM(AG15:AN15)</f>
        <v>1</v>
      </c>
      <c r="AQ15" s="57">
        <f>IF(AP15=1,1,0)</f>
        <v>1</v>
      </c>
      <c r="AS15" s="57">
        <f t="shared" ref="AS15:AS46" si="49">IF(0&lt;C15,1,0)</f>
        <v>1</v>
      </c>
      <c r="AT15" s="57" t="b">
        <f t="shared" ref="AT15:AT46" si="50">ISNONTEXT(C15)</f>
        <v>1</v>
      </c>
      <c r="AU15" s="57">
        <f>IF(AT15=TRUE,1,0)</f>
        <v>1</v>
      </c>
      <c r="AV15" s="63">
        <f>IF(AG15+AH15+AI15+AJ15+AK15+AL15+AM15+AN15+AP15+AQ15+AS15+AU15=5,1,0)</f>
        <v>1</v>
      </c>
      <c r="AW15" s="57">
        <f>SUM(AU15:AV15)</f>
        <v>2</v>
      </c>
      <c r="AX15" s="57">
        <f>SUM(AV15:AV16)</f>
        <v>2</v>
      </c>
      <c r="AY15" s="57">
        <f>SUM(AW15:AX15)</f>
        <v>4</v>
      </c>
      <c r="AZ15" s="57">
        <f>SUM(AX15:AX16)</f>
        <v>4</v>
      </c>
      <c r="BA15" s="57" t="str">
        <f t="shared" ref="BA15:BA64" si="51">IF(AY15=1,1,"")</f>
        <v/>
      </c>
      <c r="BB15" s="57" t="str">
        <f>IF(AY15=2,1,"")</f>
        <v/>
      </c>
      <c r="BC15" s="57" t="str">
        <f>IF(AZ15=1,1,"")</f>
        <v/>
      </c>
      <c r="BD15" s="57" t="str">
        <f>IF(AZ15=2,1,"")</f>
        <v/>
      </c>
      <c r="BE15" s="57" t="str">
        <f>IF(AQ15=AS15,"",1)</f>
        <v/>
      </c>
      <c r="BG15" s="57">
        <f>IF(BF65=2,C15,0)</f>
        <v>3</v>
      </c>
      <c r="BH15" s="57">
        <f>IF(BG15&gt;40,40,BG15)</f>
        <v>3</v>
      </c>
      <c r="BI15" s="57">
        <f t="shared" ref="BI15:BI46" si="52">IF(C15&gt;0,1,"")</f>
        <v>1</v>
      </c>
      <c r="BL15" s="57">
        <f>IF(AV15=1,AG15*0.63,0)</f>
        <v>0</v>
      </c>
      <c r="BM15" s="57">
        <f>IF(AV15=1,AG15*25,0)</f>
        <v>0</v>
      </c>
      <c r="BN15" s="57">
        <f>IF(AV15=1,AH15*0.63,0)</f>
        <v>0</v>
      </c>
      <c r="BO15" s="57">
        <f>IF(AV15=1,AH15*25,0)</f>
        <v>0</v>
      </c>
      <c r="BP15" s="57">
        <f>IF(AV15=1,AI15*0.7,0)</f>
        <v>0.7</v>
      </c>
      <c r="BQ15" s="57">
        <f>IF(AV15=1,AI15*30,0)</f>
        <v>30</v>
      </c>
      <c r="BR15" s="57">
        <f>IF(AV15=1,AJ15*0.8,0)</f>
        <v>0</v>
      </c>
      <c r="BS15" s="57">
        <f>IF(AV15=1,AJ15*40,0)</f>
        <v>0</v>
      </c>
      <c r="BT15" s="57">
        <f>IF(AV15=1,AK15*0.85,0)</f>
        <v>0</v>
      </c>
      <c r="BU15" s="57">
        <f>IF(AV15=1,AK15*45,0)</f>
        <v>0</v>
      </c>
      <c r="BV15" s="57">
        <f>IF(AV15=1,AL15*0.85,0)</f>
        <v>0</v>
      </c>
      <c r="BW15" s="57">
        <f>IF(AV15=1,AL15*50,0)</f>
        <v>0</v>
      </c>
      <c r="BX15" s="57">
        <f>IF(AV15=1,AM15*0.5,0)</f>
        <v>0</v>
      </c>
      <c r="BY15" s="57">
        <f>IF(AV15=1,AM15*60,0)</f>
        <v>0</v>
      </c>
      <c r="BZ15" s="57">
        <f>IF(AV15=1,AN15*0.5,0)</f>
        <v>0</v>
      </c>
      <c r="CA15" s="57">
        <f>IF(AV15=1,AN15*60,0)</f>
        <v>0</v>
      </c>
      <c r="CC15" s="69">
        <f>N17-B15</f>
        <v>11</v>
      </c>
      <c r="CD15" s="57">
        <f>IF(CC15&gt;0,1,0)</f>
        <v>1</v>
      </c>
      <c r="CE15" s="57" t="str">
        <f>REPT(CZ25,1)</f>
        <v>4</v>
      </c>
      <c r="CF15" s="57">
        <f>IF(CD15=1,CE15-CC15,"")</f>
        <v>-7</v>
      </c>
      <c r="CG15" s="57">
        <f>IF(CD15=1,CE15-CC15,0)</f>
        <v>-7</v>
      </c>
      <c r="CH15" s="57">
        <f>IF(CF15=0,1,0)</f>
        <v>0</v>
      </c>
      <c r="CI15" s="57">
        <f>IF(CG15&gt;0,1,0)</f>
        <v>0</v>
      </c>
      <c r="CJ15" s="57">
        <f>SUM(CH15:CI15)</f>
        <v>0</v>
      </c>
      <c r="CK15" s="57">
        <f>IF(CD15=1,(BL15+BN15+BP15+BR15+BT15+BV15+BX15+BZ15)*BH15,"")</f>
        <v>2.0999999999999996</v>
      </c>
      <c r="CL15" s="57" t="str">
        <f t="shared" ref="CL15:CL64" si="53">IF(CJ15&gt;0,(BM15+BO15+BQ15+BS15+BU15+BW15+BY15+CA15)*BH15,"")</f>
        <v/>
      </c>
      <c r="CM15" s="57">
        <f>$CZ$26</f>
        <v>2</v>
      </c>
      <c r="CN15" s="57">
        <f>IF(CD15=0,CC15+CM15,0)</f>
        <v>0</v>
      </c>
      <c r="CO15" s="57" t="str">
        <f>IF(CN15&gt;0,1,"")</f>
        <v/>
      </c>
      <c r="CP15" s="57" t="str">
        <f t="shared" ref="CP15:CP64" si="54">IF(CO15=1,(BM15+BO15+BQ15+BS15+BU15+BW15+BY15+CA15)*BH15,"")</f>
        <v/>
      </c>
      <c r="CV15" s="57" t="s">
        <v>54</v>
      </c>
      <c r="CW15" s="58"/>
      <c r="CX15" s="58"/>
      <c r="CY15" s="58"/>
      <c r="CZ15" s="58"/>
      <c r="DA15" s="58"/>
      <c r="DB15" s="58"/>
      <c r="DC15" s="58"/>
      <c r="DD15" s="58"/>
      <c r="DE15" s="58"/>
      <c r="DF15" s="58"/>
      <c r="DH15" s="59">
        <f>IF(AV15=1,AG15*0.04,0)</f>
        <v>0</v>
      </c>
      <c r="DI15" s="59">
        <f>IF(AV15=1,AG15*22,0)</f>
        <v>0</v>
      </c>
      <c r="DJ15" s="70">
        <f>IF(AV15=1,AH15*0.024,0)</f>
        <v>0</v>
      </c>
      <c r="DK15" s="59">
        <f>IF(AV15=1,AH15*35,0)</f>
        <v>0</v>
      </c>
      <c r="DL15" s="70">
        <f>IF(AV15=1,AI15*0.034,0)</f>
        <v>3.4000000000000002E-2</v>
      </c>
      <c r="DM15" s="59">
        <f>IF(AV15=1,AI15*23,0)</f>
        <v>23</v>
      </c>
      <c r="DN15" s="70">
        <f>IF(AV15=1,AJ15*0.022,0)</f>
        <v>0</v>
      </c>
      <c r="DO15" s="59">
        <f>IF(AV15=1,AJ15*55,0)</f>
        <v>0</v>
      </c>
      <c r="DP15" s="59">
        <f>IF(AV15=1,AK15*0.03,0)</f>
        <v>0</v>
      </c>
      <c r="DQ15" s="59">
        <f>IF(AV15=1,AK15*60,0)</f>
        <v>0</v>
      </c>
      <c r="DR15" s="59">
        <f>IF(AV15=1,AL15*0.02,0)</f>
        <v>0</v>
      </c>
      <c r="DS15" s="59">
        <f>IF(AV15=1,AL15*80,0)</f>
        <v>0</v>
      </c>
      <c r="DT15" s="70">
        <f>IF(AV15=1,AM15*0.014,0)</f>
        <v>0</v>
      </c>
      <c r="DU15" s="59">
        <f>IF(AV15=1,AM15*100,0)</f>
        <v>0</v>
      </c>
      <c r="DV15" s="70">
        <f>IF(AV15=1,AN15*0.014,0)</f>
        <v>0</v>
      </c>
      <c r="DW15" s="59">
        <f>IF(AV15=1,AN15*100,0)</f>
        <v>0</v>
      </c>
      <c r="DY15" s="70">
        <f>DH15+DJ15+DL15+DN15+DP15+DR15+DT15+DV15</f>
        <v>3.4000000000000002E-2</v>
      </c>
      <c r="DZ15" s="59">
        <f>DI15+DK15+DM15+DO15+DQ15+DS15+DU15+DW15</f>
        <v>23</v>
      </c>
      <c r="EA15" s="59">
        <f>PRODUCT(DY15,DZ15)</f>
        <v>0.78200000000000003</v>
      </c>
      <c r="EB15" s="59">
        <f>IF(CD15=1,BH15*EA15,"")</f>
        <v>2.3460000000000001</v>
      </c>
      <c r="EC15" s="59" t="str">
        <f t="shared" ref="EC15:EC64" si="55">IF(CC15=0,BH15*DZ15,"")</f>
        <v/>
      </c>
      <c r="EE15" s="71" t="s">
        <v>51</v>
      </c>
      <c r="EF15" s="59">
        <f>CZ20/AI12*EB65</f>
        <v>37.816397968811536</v>
      </c>
      <c r="EI15" s="59">
        <f>IF(BF65=2,C15,0)</f>
        <v>3</v>
      </c>
      <c r="EJ15" s="59">
        <f>IF(50&lt;EI15,50,EI15)</f>
        <v>3</v>
      </c>
      <c r="EK15" s="59">
        <f>IF(EJ15&gt;0,EJ15,"")</f>
        <v>3</v>
      </c>
      <c r="EL15" s="59">
        <f>IF(EK15&lt;3,3,EK15)</f>
        <v>3</v>
      </c>
      <c r="EM15" s="59">
        <f>IF(CD15=1,EL15,"")</f>
        <v>3</v>
      </c>
      <c r="EN15" s="59" t="str">
        <f>IF(CC15=1,EL15,"")</f>
        <v/>
      </c>
      <c r="EO15" s="59" t="str">
        <f>IF(CC15=0,EL15,"")</f>
        <v/>
      </c>
      <c r="EP15" s="59" t="str">
        <f>IF(CC15=-1,EL15,"")</f>
        <v/>
      </c>
      <c r="EQ15" s="59">
        <f t="shared" ref="EQ15:EQ46" si="56">SUM(EN15:EP15)</f>
        <v>0</v>
      </c>
      <c r="ET15" s="59" t="str">
        <f>IF(CD15=0,1,"")</f>
        <v/>
      </c>
      <c r="EU15" s="59">
        <f>IF(CD15=1,AG15,0)</f>
        <v>0</v>
      </c>
      <c r="EV15" s="59">
        <f>IF(CD15=1,AH15,0)</f>
        <v>0</v>
      </c>
      <c r="EW15" s="59">
        <f>IF(CD15=1,AI15,0)</f>
        <v>1</v>
      </c>
      <c r="EX15" s="59">
        <f>IF(CD15=1,AJ15,0)</f>
        <v>0</v>
      </c>
      <c r="EY15" s="59">
        <f>IF(CD15=1,AK15,0)</f>
        <v>0</v>
      </c>
      <c r="EZ15" s="59">
        <f>IF(CD15=1,AL15,0)</f>
        <v>0</v>
      </c>
      <c r="FA15" s="59">
        <f>IF(CD15=1,AM15,0)</f>
        <v>0</v>
      </c>
      <c r="FB15" s="59">
        <f>IF(CD15=1,AN15,0)</f>
        <v>0</v>
      </c>
      <c r="FD15" s="72">
        <f>BC12</f>
        <v>0.8</v>
      </c>
      <c r="FE15" s="59">
        <f>BE12</f>
        <v>0.8</v>
      </c>
      <c r="FF15" s="59">
        <f>BG12</f>
        <v>0.65</v>
      </c>
      <c r="FG15" s="59">
        <f>BI12</f>
        <v>0.65</v>
      </c>
      <c r="FH15" s="59">
        <f>BK12</f>
        <v>0.5</v>
      </c>
      <c r="FI15" s="59">
        <f>BM12</f>
        <v>0.5</v>
      </c>
      <c r="FJ15" s="59">
        <f>BO12</f>
        <v>0.5</v>
      </c>
      <c r="FK15" s="59">
        <f>BQ12</f>
        <v>0.5</v>
      </c>
      <c r="FM15" s="59">
        <f>IF(EU15=1,(EM15*FD15)/3+FD15,0)</f>
        <v>0</v>
      </c>
      <c r="FN15" s="59">
        <f>IF(EV15=1,(EM15*FE15)/3+FE15,0)</f>
        <v>0</v>
      </c>
      <c r="FO15" s="59">
        <f>IF(EW15=1,(EM15*FF15)/3+FF15,0)</f>
        <v>1.3</v>
      </c>
      <c r="FP15" s="59">
        <f>IF(EX15=1,(EM15*FG15)/3+FG15,0)</f>
        <v>0</v>
      </c>
      <c r="FQ15" s="59">
        <f>IF(EY15=1,(EM15*FH15)/3+FH15,0)</f>
        <v>0</v>
      </c>
      <c r="FR15" s="59">
        <f>IF(EZ15=1,(EM15*FI15)/3+FI15,0)</f>
        <v>0</v>
      </c>
      <c r="FS15" s="59">
        <f>IF(FA15=1,(EM15*FJ15)/3+FJ15,0)</f>
        <v>0</v>
      </c>
      <c r="FT15" s="59">
        <f>IF(FB15=1,(EM15*FK15)/3+FK15,0)</f>
        <v>0</v>
      </c>
      <c r="FU15" s="59">
        <f t="shared" ref="FU15:FU46" si="57">SUM(FM15:FT15)</f>
        <v>1.3</v>
      </c>
      <c r="FW15" s="59">
        <f>IF(AV15=1,AG15,0)</f>
        <v>0</v>
      </c>
      <c r="FX15" s="59">
        <f>IF(AV15=1,AH15,0)</f>
        <v>0</v>
      </c>
      <c r="FY15" s="59">
        <f>IF(AV15=1,AI15,0)</f>
        <v>1</v>
      </c>
      <c r="FZ15" s="59">
        <f>IF(AV15=1,AJ15,0)</f>
        <v>0</v>
      </c>
      <c r="GA15" s="59">
        <f>IF(AV15=1,AK15,0)</f>
        <v>0</v>
      </c>
      <c r="GB15" s="59">
        <f>IF(AV15=1,AL15,0)</f>
        <v>0</v>
      </c>
      <c r="GC15" s="59">
        <f>IF(AV15=1,AM15,0)</f>
        <v>0</v>
      </c>
      <c r="GD15" s="59">
        <f>IF(AV15=1,AN15,0)</f>
        <v>0</v>
      </c>
      <c r="GF15" s="59">
        <f>$BB$12</f>
        <v>0.85</v>
      </c>
      <c r="GG15" s="59">
        <f>$BD$12</f>
        <v>0.85</v>
      </c>
      <c r="GH15" s="59">
        <f>$BF$12</f>
        <v>0.6</v>
      </c>
      <c r="GI15" s="59">
        <f>$BH$12</f>
        <v>0.6</v>
      </c>
      <c r="GJ15" s="59">
        <f>$BJ$12</f>
        <v>0.5</v>
      </c>
      <c r="GK15" s="59">
        <f>$BL$12</f>
        <v>0.5</v>
      </c>
      <c r="GL15" s="59">
        <f>$BN$12</f>
        <v>0.5</v>
      </c>
      <c r="GM15" s="59">
        <f>$BP$12</f>
        <v>0.5</v>
      </c>
      <c r="GO15" s="59">
        <v>11</v>
      </c>
      <c r="GP15" s="59">
        <v>12</v>
      </c>
      <c r="GQ15" s="59">
        <v>20</v>
      </c>
      <c r="GR15" s="59">
        <v>25</v>
      </c>
      <c r="GS15" s="59">
        <v>35</v>
      </c>
      <c r="GT15" s="59">
        <v>35</v>
      </c>
      <c r="GU15" s="59">
        <v>40</v>
      </c>
      <c r="GV15" s="59">
        <v>40</v>
      </c>
      <c r="GX15" s="59">
        <f>IF(EQ15&gt;0,EQ15*FW15*GF15*GO15,0)</f>
        <v>0</v>
      </c>
      <c r="GY15" s="59">
        <f>IF(EQ15&gt;0,EQ15*FX15*GG15*GP15,0)</f>
        <v>0</v>
      </c>
      <c r="GZ15" s="59">
        <f>IF(EQ15&gt;0,EQ15*FY15*GH15*GQ15,0)</f>
        <v>0</v>
      </c>
      <c r="HA15" s="59">
        <f>IF(EQ15&gt;0,EQ15*FZ15*GI15*GR15,0)</f>
        <v>0</v>
      </c>
      <c r="HB15" s="59">
        <f>IF(EQ15&gt;0,EQ15*GA15*GJ15*GS15,0)</f>
        <v>0</v>
      </c>
      <c r="HC15" s="59">
        <f>IF(EQ15&gt;0,EQ15*GB15*GK15*GT15,0)</f>
        <v>0</v>
      </c>
      <c r="HD15" s="59">
        <f>IF(EQ15&gt;0,EQ15*GC15*GL15*GU15,0)</f>
        <v>0</v>
      </c>
      <c r="HE15" s="59">
        <f>IF(EQ15&gt;0,EQ15*GD15*GM15*GV15,0)</f>
        <v>0</v>
      </c>
      <c r="HF15" s="59">
        <f t="shared" ref="HF15:HF46" si="58">SUM(GX15:HE15)</f>
        <v>0</v>
      </c>
      <c r="HI15" s="71" t="s">
        <v>51</v>
      </c>
      <c r="HJ15" s="57">
        <f>(FU65*N17*CZ20)/CD65</f>
        <v>90.249388957670419</v>
      </c>
      <c r="HK15" s="57"/>
      <c r="HL15" s="57">
        <f>IF(BH15&gt;0,BH15,"")</f>
        <v>3</v>
      </c>
      <c r="HM15" s="57">
        <f>IF(HL15&lt;4,4,HL15)</f>
        <v>4</v>
      </c>
      <c r="HN15" s="61">
        <f>IF(CD15=1,HM15,"")</f>
        <v>4</v>
      </c>
      <c r="HO15" s="57" t="str">
        <f>REPT(IJ68,1)</f>
        <v>2</v>
      </c>
      <c r="HP15" s="57">
        <f>IF(AV15=1,CC15-HO15,"")</f>
        <v>9</v>
      </c>
      <c r="HQ15" s="57">
        <f>IF(CD15=1,CC15-HO15,0)</f>
        <v>9</v>
      </c>
      <c r="HR15" s="57" t="str">
        <f>IF(HP15=0,HM15,"")</f>
        <v/>
      </c>
      <c r="HS15" s="57" t="str">
        <f>IF(HQ15&lt;0,HM15,"")</f>
        <v/>
      </c>
      <c r="HT15" s="57">
        <f t="shared" ref="HT15:HT46" si="59">SUM(HR15:HS15)</f>
        <v>0</v>
      </c>
      <c r="HU15" s="57" t="str">
        <f>REPT(II69,1)</f>
        <v>1</v>
      </c>
      <c r="HV15" s="57">
        <f>IF(CD15=0,CC15+HU15,0)</f>
        <v>0</v>
      </c>
      <c r="HW15" s="57" t="str">
        <f>IF(HV15&gt;0,HM15,"")</f>
        <v/>
      </c>
      <c r="HX15" s="57" t="str">
        <f t="shared" ref="HX15:IE15" si="60">REPT(CE12,1)</f>
        <v>10</v>
      </c>
      <c r="HY15" s="57" t="str">
        <f t="shared" si="60"/>
        <v>13</v>
      </c>
      <c r="HZ15" s="57" t="str">
        <f t="shared" si="60"/>
        <v>11</v>
      </c>
      <c r="IA15" s="57" t="str">
        <f t="shared" si="60"/>
        <v>16</v>
      </c>
      <c r="IB15" s="57" t="str">
        <f t="shared" si="60"/>
        <v>20</v>
      </c>
      <c r="IC15" s="57" t="str">
        <f t="shared" si="60"/>
        <v>22</v>
      </c>
      <c r="ID15" s="57" t="str">
        <f t="shared" si="60"/>
        <v>27</v>
      </c>
      <c r="IE15" s="57" t="str">
        <f t="shared" si="60"/>
        <v>31</v>
      </c>
      <c r="IG15" s="57">
        <f t="shared" ref="IG15:IG64" si="61">IF(HT15&gt;0,AG15*HT15*HX15,0)</f>
        <v>0</v>
      </c>
      <c r="IH15" s="57">
        <f t="shared" ref="IH15:IH64" si="62">IF(HT15&gt;0,AH15*HT15*HY15,0)</f>
        <v>0</v>
      </c>
      <c r="II15" s="57">
        <f t="shared" ref="II15:II64" si="63">IF(HT15&gt;0,AI15*HT15*HZ15,0)</f>
        <v>0</v>
      </c>
      <c r="IJ15" s="57">
        <f t="shared" ref="IJ15:IJ64" si="64">IF(HT15&gt;0,AJ15*HT15*IA15,0)</f>
        <v>0</v>
      </c>
      <c r="IK15" s="57">
        <f t="shared" ref="IK15:IK64" si="65">IF(HT15&gt;0,AK15*HT15*IB15,0)</f>
        <v>0</v>
      </c>
      <c r="IL15" s="57">
        <f t="shared" ref="IL15:IL64" si="66">IF(HT15&gt;0,AL15*HT15*IC15,0)</f>
        <v>0</v>
      </c>
      <c r="IM15" s="57">
        <f t="shared" ref="IM15:IM64" si="67">IF(HT15&gt;0,AM15*HT15*ID15,0)</f>
        <v>0</v>
      </c>
      <c r="IN15" s="57">
        <f t="shared" ref="IN15:IN64" si="68">IF(HT15&gt;0,AN15*HT15*IE15,0)</f>
        <v>0</v>
      </c>
      <c r="IO15" s="57">
        <f t="shared" ref="IO15:IO46" si="69">SUM(IG15:IN15)</f>
        <v>0</v>
      </c>
      <c r="IP15" s="57">
        <f>IF(HV15&gt;0,AG15*HW15*HX15,0)</f>
        <v>0</v>
      </c>
      <c r="IQ15" s="57">
        <f>IF(HV15&gt;0,AH15*HW15*HY15,0)</f>
        <v>0</v>
      </c>
      <c r="IR15" s="57">
        <f>IF(HV15&gt;0,AI15*HW15*HZ15,0)</f>
        <v>0</v>
      </c>
      <c r="IS15" s="57">
        <f>IF(HV15&gt;0,AJ15*HW15*IA15,0)</f>
        <v>0</v>
      </c>
      <c r="IT15" s="57">
        <f>IF(HV15&gt;0,AK15*HW15*IB15,0)</f>
        <v>0</v>
      </c>
      <c r="IU15" s="57">
        <f>IF(HV15&gt;0,AL15*HW15*IC15,0)</f>
        <v>0</v>
      </c>
      <c r="IV15" s="57">
        <f>IF(HV15&gt;0,AM15*HW15*ID15,0)</f>
        <v>0</v>
      </c>
      <c r="IW15" s="57">
        <f>IF(HV15&gt;0,AN15*HW15*IE15,0)</f>
        <v>0</v>
      </c>
    </row>
    <row r="16" spans="1:257" ht="17.100000000000001" customHeight="1" thickTop="1" thickBot="1" x14ac:dyDescent="0.25">
      <c r="A16" s="126"/>
      <c r="B16" s="115">
        <v>2</v>
      </c>
      <c r="C16" s="108">
        <v>5</v>
      </c>
      <c r="D16" s="5"/>
      <c r="E16" s="5"/>
      <c r="F16" s="5"/>
      <c r="G16" s="5"/>
      <c r="H16" s="5"/>
      <c r="I16" s="5"/>
      <c r="J16" s="5"/>
      <c r="K16" s="5"/>
      <c r="L16" s="119"/>
      <c r="M16" s="261"/>
      <c r="N16" s="200" t="s">
        <v>39</v>
      </c>
      <c r="O16" s="201"/>
      <c r="P16" s="201"/>
      <c r="Q16" s="201"/>
      <c r="R16" s="201"/>
      <c r="S16" s="201"/>
      <c r="T16" s="201"/>
      <c r="U16" s="201"/>
      <c r="V16" s="202"/>
      <c r="W16" s="170"/>
      <c r="X16" s="13" t="b">
        <v>0</v>
      </c>
      <c r="Y16" s="13" t="b">
        <v>0</v>
      </c>
      <c r="Z16" s="13" t="b">
        <v>1</v>
      </c>
      <c r="AA16" s="13" t="b">
        <v>0</v>
      </c>
      <c r="AB16" s="13" t="b">
        <v>0</v>
      </c>
      <c r="AC16" s="13" t="b">
        <v>0</v>
      </c>
      <c r="AD16" s="13" t="b">
        <v>0</v>
      </c>
      <c r="AE16" s="13" t="b">
        <v>0</v>
      </c>
      <c r="AG16" s="57">
        <f t="shared" si="41"/>
        <v>0</v>
      </c>
      <c r="AH16" s="57">
        <f t="shared" si="42"/>
        <v>0</v>
      </c>
      <c r="AI16" s="57">
        <f t="shared" si="43"/>
        <v>1</v>
      </c>
      <c r="AJ16" s="57">
        <f t="shared" si="44"/>
        <v>0</v>
      </c>
      <c r="AK16" s="57">
        <f t="shared" si="45"/>
        <v>0</v>
      </c>
      <c r="AL16" s="57">
        <f t="shared" si="46"/>
        <v>0</v>
      </c>
      <c r="AM16" s="57">
        <f t="shared" si="47"/>
        <v>0</v>
      </c>
      <c r="AN16" s="57">
        <f t="shared" si="48"/>
        <v>0</v>
      </c>
      <c r="AP16" s="57">
        <f t="shared" ref="AP16:AP63" si="70">SUM(AG16:AN16)</f>
        <v>1</v>
      </c>
      <c r="AQ16" s="57">
        <f t="shared" ref="AQ16:AQ64" si="71">IF(AP16=1,1,0)</f>
        <v>1</v>
      </c>
      <c r="AS16" s="57">
        <f t="shared" si="49"/>
        <v>1</v>
      </c>
      <c r="AT16" s="57" t="b">
        <f t="shared" si="50"/>
        <v>1</v>
      </c>
      <c r="AU16" s="57">
        <f t="shared" ref="AU16:AU64" si="72">IF(AT16=TRUE,1,0)</f>
        <v>1</v>
      </c>
      <c r="AV16" s="63">
        <f t="shared" ref="AV16:AV64" si="73">IF(AG16+AH16+AI16+AJ16+AK16+AL16+AM16+AN16+AP16+AQ16+AS16+AU16=5,1,0)</f>
        <v>1</v>
      </c>
      <c r="AW16" s="57">
        <f>SUM(AV15:AV16)</f>
        <v>2</v>
      </c>
      <c r="AX16" s="57">
        <f>SUM(AV16:AV17)</f>
        <v>2</v>
      </c>
      <c r="AY16" s="57">
        <f>SUM(AX15:AX16)</f>
        <v>4</v>
      </c>
      <c r="AZ16" s="57">
        <f>SUM(AX16:AX17)</f>
        <v>4</v>
      </c>
      <c r="BA16" s="57" t="str">
        <f t="shared" si="51"/>
        <v/>
      </c>
      <c r="BC16" s="57" t="str">
        <f t="shared" ref="BC16:BC64" si="74">IF(AZ16=1,1,"")</f>
        <v/>
      </c>
      <c r="BD16" s="57" t="str">
        <f t="shared" ref="BD16:BD64" si="75">IF(AZ16=2,1,"")</f>
        <v/>
      </c>
      <c r="BE16" s="57" t="str">
        <f t="shared" ref="BE16:BE64" si="76">IF(AQ16=AS16,"",1)</f>
        <v/>
      </c>
      <c r="BG16" s="57">
        <f>IF(BF65=2,C16,0)</f>
        <v>5</v>
      </c>
      <c r="BH16" s="57">
        <f t="shared" ref="BH16:BH64" si="77">IF(BG16&gt;40,40,BG16)</f>
        <v>5</v>
      </c>
      <c r="BI16" s="57">
        <f t="shared" si="52"/>
        <v>1</v>
      </c>
      <c r="BL16" s="57">
        <f t="shared" ref="BL16:BL64" si="78">IF(AV16=1,AG16*0.63,0)</f>
        <v>0</v>
      </c>
      <c r="BM16" s="57">
        <f t="shared" ref="BM16:BM64" si="79">IF(AV16=1,AG16*25,0)</f>
        <v>0</v>
      </c>
      <c r="BN16" s="57">
        <f t="shared" ref="BN16:BN64" si="80">IF(AV16=1,AH16*0.63,0)</f>
        <v>0</v>
      </c>
      <c r="BO16" s="57">
        <f t="shared" ref="BO16:BO64" si="81">IF(AV16=1,AH16*25,0)</f>
        <v>0</v>
      </c>
      <c r="BP16" s="57">
        <f t="shared" ref="BP16:BP64" si="82">IF(AV16=1,AI16*0.7,0)</f>
        <v>0.7</v>
      </c>
      <c r="BQ16" s="57">
        <f t="shared" ref="BQ16:BQ64" si="83">IF(AV16=1,AI16*30,0)</f>
        <v>30</v>
      </c>
      <c r="BR16" s="57">
        <f t="shared" ref="BR16:BR64" si="84">IF(AV16=1,AJ16*0.8,0)</f>
        <v>0</v>
      </c>
      <c r="BS16" s="57">
        <f t="shared" ref="BS16:BS64" si="85">IF(AV16=1,AJ16*40,0)</f>
        <v>0</v>
      </c>
      <c r="BT16" s="57">
        <f t="shared" ref="BT16:BT64" si="86">IF(AV16=1,AK16*0.85,0)</f>
        <v>0</v>
      </c>
      <c r="BU16" s="57">
        <f t="shared" ref="BU16:BU64" si="87">IF(AV16=1,AK16*45,0)</f>
        <v>0</v>
      </c>
      <c r="BV16" s="57">
        <f t="shared" ref="BV16:BV64" si="88">IF(AV16=1,AL16*0.85,0)</f>
        <v>0</v>
      </c>
      <c r="BW16" s="57">
        <f t="shared" ref="BW16:BW64" si="89">IF(AV16=1,AL16*50,0)</f>
        <v>0</v>
      </c>
      <c r="BX16" s="57">
        <f t="shared" ref="BX16:BX64" si="90">IF(AV16=1,AM16*0.5,0)</f>
        <v>0</v>
      </c>
      <c r="BY16" s="57">
        <f t="shared" ref="BY16:BY64" si="91">IF(AV16=1,AM16*60,0)</f>
        <v>0</v>
      </c>
      <c r="BZ16" s="57">
        <f t="shared" ref="BZ16:BZ64" si="92">IF(AV16=1,AN16*0.5,0)</f>
        <v>0</v>
      </c>
      <c r="CA16" s="57">
        <f t="shared" ref="CA16:CA64" si="93">IF(AV16=1,AN16*60,0)</f>
        <v>0</v>
      </c>
      <c r="CC16" s="57">
        <f>N17-B16</f>
        <v>10</v>
      </c>
      <c r="CD16" s="57">
        <f t="shared" ref="CD16:CD64" si="94">IF(CC16&gt;0,1,0)</f>
        <v>1</v>
      </c>
      <c r="CE16" s="57" t="str">
        <f>$CE$15</f>
        <v>4</v>
      </c>
      <c r="CF16" s="57">
        <f t="shared" ref="CF16:CF64" si="95">IF(CD16=1,CE16-CC16,"")</f>
        <v>-6</v>
      </c>
      <c r="CG16" s="57">
        <f t="shared" ref="CG16:CG64" si="96">IF(CD16=1,CE16-CC16,0)</f>
        <v>-6</v>
      </c>
      <c r="CH16" s="57">
        <f t="shared" ref="CH16:CH64" si="97">IF(CF16=0,1,0)</f>
        <v>0</v>
      </c>
      <c r="CI16" s="57">
        <f t="shared" ref="CI16:CI64" si="98">IF(CG16&gt;0,1,0)</f>
        <v>0</v>
      </c>
      <c r="CJ16" s="57">
        <f t="shared" ref="CJ16:CJ64" si="99">SUM(CH16:CI16)</f>
        <v>0</v>
      </c>
      <c r="CK16" s="57">
        <f t="shared" ref="CK16:CK64" si="100">IF(CD16=1,(BL16+BN16+BP16+BR16+BT16+BV16+BX16+BZ16)*BH16,"")</f>
        <v>3.5</v>
      </c>
      <c r="CL16" s="57" t="str">
        <f t="shared" si="53"/>
        <v/>
      </c>
      <c r="CM16" s="57">
        <f t="shared" ref="CM16:CM64" si="101">$CM$15</f>
        <v>2</v>
      </c>
      <c r="CN16" s="57">
        <f t="shared" ref="CN16:CN64" si="102">IF(CD16=0,CC16+CM16,0)</f>
        <v>0</v>
      </c>
      <c r="CO16" s="57" t="str">
        <f t="shared" ref="CO16:CO64" si="103">IF(CN16&gt;0,1,"")</f>
        <v/>
      </c>
      <c r="CP16" s="57" t="str">
        <f t="shared" si="54"/>
        <v/>
      </c>
      <c r="CX16" s="57" t="s">
        <v>42</v>
      </c>
      <c r="CY16" s="57" t="s">
        <v>43</v>
      </c>
      <c r="DH16" s="59">
        <f t="shared" ref="DH16:DH64" si="104">IF(AV16=1,AG16*0.04,0)</f>
        <v>0</v>
      </c>
      <c r="DI16" s="59">
        <f t="shared" ref="DI16:DI64" si="105">IF(AV16=1,AG16*22,0)</f>
        <v>0</v>
      </c>
      <c r="DJ16" s="70">
        <f t="shared" ref="DJ16:DJ64" si="106">IF(AV16=1,AH16*0.024,0)</f>
        <v>0</v>
      </c>
      <c r="DK16" s="59">
        <f t="shared" ref="DK16:DK64" si="107">IF(AV16=1,AH16*35,0)</f>
        <v>0</v>
      </c>
      <c r="DL16" s="70">
        <f t="shared" ref="DL16:DL64" si="108">IF(AV16=1,AI16*0.034,0)</f>
        <v>3.4000000000000002E-2</v>
      </c>
      <c r="DM16" s="59">
        <f t="shared" ref="DM16:DM64" si="109">IF(AV16=1,AI16*23,0)</f>
        <v>23</v>
      </c>
      <c r="DN16" s="70">
        <f t="shared" ref="DN16:DN64" si="110">IF(AV16=1,AJ16*0.022,0)</f>
        <v>0</v>
      </c>
      <c r="DO16" s="59">
        <f t="shared" ref="DO16:DO64" si="111">IF(AV16=1,AJ16*55,0)</f>
        <v>0</v>
      </c>
      <c r="DP16" s="59">
        <f t="shared" ref="DP16:DP64" si="112">IF(AV16=1,AK16*0.03,0)</f>
        <v>0</v>
      </c>
      <c r="DQ16" s="59">
        <f t="shared" ref="DQ16:DQ64" si="113">IF(AV16=1,AK16*60,0)</f>
        <v>0</v>
      </c>
      <c r="DR16" s="59">
        <f t="shared" ref="DR16:DR64" si="114">IF(AV16=1,AL16*0.02,0)</f>
        <v>0</v>
      </c>
      <c r="DS16" s="59">
        <f t="shared" ref="DS16:DS64" si="115">IF(AV16=1,AL16*80,0)</f>
        <v>0</v>
      </c>
      <c r="DT16" s="70">
        <f t="shared" ref="DT16:DT64" si="116">IF(AV16=1,AM16*0.014,0)</f>
        <v>0</v>
      </c>
      <c r="DU16" s="59">
        <f t="shared" ref="DU16:DU64" si="117">IF(AV16=1,AM16*100,0)</f>
        <v>0</v>
      </c>
      <c r="DV16" s="70">
        <f t="shared" ref="DV16:DV64" si="118">IF(AV16=1,AN16*0.014,0)</f>
        <v>0</v>
      </c>
      <c r="DW16" s="59">
        <f t="shared" ref="DW16:DW64" si="119">IF(AV16=1,AN16*100,0)</f>
        <v>0</v>
      </c>
      <c r="DY16" s="70">
        <f t="shared" ref="DY16:DZ64" si="120">DH16+DJ16+DL16+DN16+DP16+DR16+DT16+DV16</f>
        <v>3.4000000000000002E-2</v>
      </c>
      <c r="DZ16" s="59">
        <f t="shared" si="120"/>
        <v>23</v>
      </c>
      <c r="EA16" s="59">
        <f t="shared" ref="EA16:EA64" si="121">PRODUCT(DY16,DZ16)</f>
        <v>0.78200000000000003</v>
      </c>
      <c r="EB16" s="59">
        <f t="shared" ref="EB16:EB64" si="122">IF(CD16=1,BH16*EA16,"")</f>
        <v>3.91</v>
      </c>
      <c r="EC16" s="59" t="str">
        <f t="shared" si="55"/>
        <v/>
      </c>
      <c r="EE16" s="71" t="s">
        <v>55</v>
      </c>
      <c r="EF16" s="59">
        <f>DF23/AH12*EC65</f>
        <v>45.160394395353272</v>
      </c>
      <c r="EI16" s="59">
        <f>IF(BF65=2,C16,0)</f>
        <v>5</v>
      </c>
      <c r="EJ16" s="59">
        <f t="shared" ref="EJ16:EJ64" si="123">IF(50&lt;EI16,50,EI16)</f>
        <v>5</v>
      </c>
      <c r="EK16" s="59">
        <f t="shared" ref="EK16:EK64" si="124">IF(EJ16&gt;0,EJ16,"")</f>
        <v>5</v>
      </c>
      <c r="EL16" s="59">
        <f t="shared" ref="EL16:EL64" si="125">IF(EK16&lt;3,3,EK16)</f>
        <v>5</v>
      </c>
      <c r="EM16" s="59">
        <f t="shared" ref="EM16:EM64" si="126">IF(CD16=1,EL16,"")</f>
        <v>5</v>
      </c>
      <c r="EN16" s="59" t="str">
        <f t="shared" ref="EN16:EN64" si="127">IF(CC16=1,EL16,"")</f>
        <v/>
      </c>
      <c r="EO16" s="59" t="str">
        <f t="shared" ref="EO16:EO64" si="128">IF(CC16=0,EL16,"")</f>
        <v/>
      </c>
      <c r="EP16" s="59" t="str">
        <f t="shared" ref="EP16:EP64" si="129">IF(CC16=-1,EL16,"")</f>
        <v/>
      </c>
      <c r="EQ16" s="59">
        <f t="shared" si="56"/>
        <v>0</v>
      </c>
      <c r="EU16" s="59">
        <f t="shared" ref="EU16:EU64" si="130">IF(CD16=1,AG16,0)</f>
        <v>0</v>
      </c>
      <c r="EV16" s="59">
        <f t="shared" ref="EV16:EV64" si="131">IF(CD16=1,AH16,0)</f>
        <v>0</v>
      </c>
      <c r="EW16" s="59">
        <f t="shared" ref="EW16:EW64" si="132">IF(CD16=1,AI16,0)</f>
        <v>1</v>
      </c>
      <c r="EX16" s="59">
        <f t="shared" ref="EX16:EX64" si="133">IF(CD16=1,AJ16,0)</f>
        <v>0</v>
      </c>
      <c r="EY16" s="59">
        <f t="shared" ref="EY16:EY64" si="134">IF(CD16=1,AK16,0)</f>
        <v>0</v>
      </c>
      <c r="EZ16" s="59">
        <f t="shared" ref="EZ16:EZ64" si="135">IF(CD16=1,AL16,0)</f>
        <v>0</v>
      </c>
      <c r="FA16" s="59">
        <f t="shared" ref="FA16:FA64" si="136">IF(CD16=1,AM16,0)</f>
        <v>0</v>
      </c>
      <c r="FB16" s="59">
        <f t="shared" ref="FB16:FB64" si="137">IF(CD16=1,AN16,0)</f>
        <v>0</v>
      </c>
      <c r="FD16" s="59">
        <f t="shared" ref="FD16:FK47" si="138">FD15</f>
        <v>0.8</v>
      </c>
      <c r="FE16" s="59">
        <f t="shared" si="138"/>
        <v>0.8</v>
      </c>
      <c r="FF16" s="59">
        <f t="shared" si="138"/>
        <v>0.65</v>
      </c>
      <c r="FG16" s="59">
        <f t="shared" si="138"/>
        <v>0.65</v>
      </c>
      <c r="FH16" s="59">
        <f t="shared" si="138"/>
        <v>0.5</v>
      </c>
      <c r="FI16" s="59">
        <f t="shared" si="138"/>
        <v>0.5</v>
      </c>
      <c r="FJ16" s="59">
        <f t="shared" si="138"/>
        <v>0.5</v>
      </c>
      <c r="FK16" s="59">
        <f t="shared" si="138"/>
        <v>0.5</v>
      </c>
      <c r="FM16" s="59">
        <f t="shared" ref="FM16:FM64" si="139">IF(EU16=1,(EM16*FD16)/3+FD16,0)</f>
        <v>0</v>
      </c>
      <c r="FN16" s="59">
        <f>IF(EV16=1,(EM16*FE16)/3+FE16,0)</f>
        <v>0</v>
      </c>
      <c r="FO16" s="59">
        <f t="shared" ref="FO16:FO64" si="140">IF(EW16=1,(EM16*FF16)/3+FF16,0)</f>
        <v>1.7333333333333334</v>
      </c>
      <c r="FP16" s="59">
        <f t="shared" ref="FP16:FP64" si="141">IF(EX16=1,(EM16*FG16)/3+FG16,0)</f>
        <v>0</v>
      </c>
      <c r="FQ16" s="59">
        <f t="shared" ref="FQ16:FQ64" si="142">IF(EY16=1,(EM16*FH16)/3+FH16,0)</f>
        <v>0</v>
      </c>
      <c r="FR16" s="59">
        <f t="shared" ref="FR16:FR64" si="143">IF(EZ16=1,(EM16*FI16)/3+FI16,0)</f>
        <v>0</v>
      </c>
      <c r="FS16" s="59">
        <f t="shared" ref="FS16:FS64" si="144">IF(FA16=1,(EM16*FJ16)/3+FJ16,0)</f>
        <v>0</v>
      </c>
      <c r="FT16" s="59">
        <f t="shared" ref="FT16:FT64" si="145">IF(FB16=1,(EM16*FK16)/3+FK16,0)</f>
        <v>0</v>
      </c>
      <c r="FU16" s="59">
        <f t="shared" si="57"/>
        <v>1.7333333333333334</v>
      </c>
      <c r="FW16" s="59">
        <f t="shared" ref="FW16:FW64" si="146">IF(AV16=1,AG16,0)</f>
        <v>0</v>
      </c>
      <c r="FX16" s="59">
        <f t="shared" ref="FX16:FX64" si="147">IF(AV16=1,AH16,0)</f>
        <v>0</v>
      </c>
      <c r="FY16" s="59">
        <f t="shared" ref="FY16:FY64" si="148">IF(AV16=1,AI16,0)</f>
        <v>1</v>
      </c>
      <c r="FZ16" s="59">
        <f t="shared" ref="FZ16:FZ64" si="149">IF(AV16=1,AJ16,0)</f>
        <v>0</v>
      </c>
      <c r="GA16" s="59">
        <f t="shared" ref="GA16:GA64" si="150">IF(AV16=1,AK16,0)</f>
        <v>0</v>
      </c>
      <c r="GB16" s="59">
        <f t="shared" ref="GB16:GB64" si="151">IF(AV16=1,AL16,0)</f>
        <v>0</v>
      </c>
      <c r="GC16" s="59">
        <f t="shared" ref="GC16:GC64" si="152">IF(AV16=1,AM16,0)</f>
        <v>0</v>
      </c>
      <c r="GD16" s="59">
        <f t="shared" ref="GD16:GD64" si="153">IF(AV16=1,AN16,0)</f>
        <v>0</v>
      </c>
      <c r="GF16" s="59">
        <f t="shared" ref="GF16:GM47" si="154">GF15</f>
        <v>0.85</v>
      </c>
      <c r="GG16" s="59">
        <f t="shared" si="154"/>
        <v>0.85</v>
      </c>
      <c r="GH16" s="59">
        <f t="shared" si="154"/>
        <v>0.6</v>
      </c>
      <c r="GI16" s="59">
        <f t="shared" si="154"/>
        <v>0.6</v>
      </c>
      <c r="GJ16" s="59">
        <f t="shared" si="154"/>
        <v>0.5</v>
      </c>
      <c r="GK16" s="59">
        <f t="shared" si="154"/>
        <v>0.5</v>
      </c>
      <c r="GL16" s="59">
        <f t="shared" si="154"/>
        <v>0.5</v>
      </c>
      <c r="GM16" s="59">
        <f t="shared" si="154"/>
        <v>0.5</v>
      </c>
      <c r="GO16" s="59">
        <v>11</v>
      </c>
      <c r="GP16" s="59">
        <v>12</v>
      </c>
      <c r="GQ16" s="59">
        <v>20</v>
      </c>
      <c r="GR16" s="59">
        <v>25</v>
      </c>
      <c r="GS16" s="59">
        <v>35</v>
      </c>
      <c r="GT16" s="59">
        <v>35</v>
      </c>
      <c r="GU16" s="59">
        <v>40</v>
      </c>
      <c r="GV16" s="59">
        <v>40</v>
      </c>
      <c r="GX16" s="59">
        <f t="shared" ref="GX16:GX64" si="155">IF(EQ16&gt;0,EQ16*FW16*GF16*GO16,0)</f>
        <v>0</v>
      </c>
      <c r="GY16" s="59">
        <f t="shared" ref="GY16:GY64" si="156">IF(EQ16&gt;0,EQ16*FX16*GG16*GP16,0)</f>
        <v>0</v>
      </c>
      <c r="GZ16" s="59">
        <f t="shared" ref="GZ16:GZ64" si="157">IF(EQ16&gt;0,EQ16*FY16*GH16*GQ16,0)</f>
        <v>0</v>
      </c>
      <c r="HA16" s="59">
        <f t="shared" ref="HA16:HA64" si="158">IF(EQ16&gt;0,EQ16*FZ16*GI16*GR16,0)</f>
        <v>0</v>
      </c>
      <c r="HB16" s="59">
        <f t="shared" ref="HB16:HB64" si="159">IF(EQ16&gt;0,EQ16*GA16*GJ16*GS16,0)</f>
        <v>0</v>
      </c>
      <c r="HC16" s="59">
        <f t="shared" ref="HC16:HC64" si="160">IF(EQ16&gt;0,EQ16*GB16*GK16*GT16,0)</f>
        <v>0</v>
      </c>
      <c r="HD16" s="59">
        <f t="shared" ref="HD16:HD64" si="161">IF(EQ16&gt;0,EQ16*GC16*GL16*GU16,0)</f>
        <v>0</v>
      </c>
      <c r="HE16" s="59">
        <f t="shared" ref="HE16:HE64" si="162">IF(EQ16&gt;0,EQ16*GD16*GM16*GV16,0)</f>
        <v>0</v>
      </c>
      <c r="HF16" s="59">
        <f t="shared" si="58"/>
        <v>0</v>
      </c>
      <c r="HI16" s="71" t="s">
        <v>55</v>
      </c>
      <c r="HJ16" s="57">
        <f>(HF65/3)*DF23</f>
        <v>72.256631032565238</v>
      </c>
      <c r="HK16" s="57"/>
      <c r="HL16" s="57">
        <f t="shared" ref="HL16:HL64" si="163">IF(BH16&gt;0,BH16,"")</f>
        <v>5</v>
      </c>
      <c r="HM16" s="57">
        <f t="shared" ref="HM16:HM64" si="164">IF(HL16&lt;4,4,HL16)</f>
        <v>5</v>
      </c>
      <c r="HN16" s="61">
        <f t="shared" ref="HN16:HN64" si="165">IF(CD16=1,HM16,"")</f>
        <v>5</v>
      </c>
      <c r="HO16" s="57" t="str">
        <f>$HO$15</f>
        <v>2</v>
      </c>
      <c r="HP16" s="57">
        <f t="shared" ref="HP16:HP64" si="166">IF(AV16=1,CC16-HO16,"")</f>
        <v>8</v>
      </c>
      <c r="HQ16" s="57">
        <f t="shared" ref="HQ16:HQ64" si="167">IF(CD16=1,CC16-HO16,0)</f>
        <v>8</v>
      </c>
      <c r="HR16" s="57" t="str">
        <f t="shared" ref="HR16:HR64" si="168">IF(HP16=0,HM16,"")</f>
        <v/>
      </c>
      <c r="HS16" s="57" t="str">
        <f t="shared" ref="HS16:HS64" si="169">IF(HQ16&lt;0,HM16,"")</f>
        <v/>
      </c>
      <c r="HT16" s="57">
        <f t="shared" si="59"/>
        <v>0</v>
      </c>
      <c r="HU16" s="57" t="str">
        <f t="shared" ref="HU16:HU64" si="170">$HU$15</f>
        <v>1</v>
      </c>
      <c r="HV16" s="57">
        <f t="shared" ref="HV16:HV64" si="171">IF(CD16=0,CC16+HU16,0)</f>
        <v>0</v>
      </c>
      <c r="HW16" s="57" t="str">
        <f t="shared" ref="HW16:HW64" si="172">IF(HV16&gt;0,HM16,"")</f>
        <v/>
      </c>
      <c r="HX16" s="57" t="str">
        <f t="shared" ref="HX16:IE47" si="173">HX15</f>
        <v>10</v>
      </c>
      <c r="HY16" s="57" t="str">
        <f t="shared" si="173"/>
        <v>13</v>
      </c>
      <c r="HZ16" s="57" t="str">
        <f t="shared" si="173"/>
        <v>11</v>
      </c>
      <c r="IA16" s="57" t="str">
        <f t="shared" si="173"/>
        <v>16</v>
      </c>
      <c r="IB16" s="57" t="str">
        <f t="shared" si="173"/>
        <v>20</v>
      </c>
      <c r="IC16" s="57" t="str">
        <f t="shared" si="173"/>
        <v>22</v>
      </c>
      <c r="ID16" s="57" t="str">
        <f t="shared" si="173"/>
        <v>27</v>
      </c>
      <c r="IE16" s="57" t="str">
        <f t="shared" si="173"/>
        <v>31</v>
      </c>
      <c r="IG16" s="57">
        <f t="shared" si="61"/>
        <v>0</v>
      </c>
      <c r="IH16" s="57">
        <f t="shared" si="62"/>
        <v>0</v>
      </c>
      <c r="II16" s="57">
        <f t="shared" si="63"/>
        <v>0</v>
      </c>
      <c r="IJ16" s="57">
        <f t="shared" si="64"/>
        <v>0</v>
      </c>
      <c r="IK16" s="57">
        <f t="shared" si="65"/>
        <v>0</v>
      </c>
      <c r="IL16" s="57">
        <f t="shared" si="66"/>
        <v>0</v>
      </c>
      <c r="IM16" s="57">
        <f t="shared" si="67"/>
        <v>0</v>
      </c>
      <c r="IN16" s="57">
        <f t="shared" si="68"/>
        <v>0</v>
      </c>
      <c r="IO16" s="57">
        <f t="shared" si="69"/>
        <v>0</v>
      </c>
      <c r="IP16" s="57">
        <f t="shared" ref="IP16:IP64" si="174">IF(HV16&gt;0,AG16*HW16*HX16,0)</f>
        <v>0</v>
      </c>
      <c r="IQ16" s="57">
        <f t="shared" ref="IQ16:IQ64" si="175">IF(HV16&gt;0,AH16*HW16*HY16,0)</f>
        <v>0</v>
      </c>
      <c r="IR16" s="57">
        <f t="shared" ref="IR16:IR64" si="176">IF(HV16&gt;0,AI16*HW16*HZ16,0)</f>
        <v>0</v>
      </c>
      <c r="IS16" s="57">
        <f t="shared" ref="IS16:IS64" si="177">IF(HV16&gt;0,AJ16*HW16*IA16,0)</f>
        <v>0</v>
      </c>
      <c r="IT16" s="57">
        <f t="shared" ref="IT16:IT64" si="178">IF(HV16&gt;0,AK16*HW16*IB16,0)</f>
        <v>0</v>
      </c>
      <c r="IU16" s="57">
        <f t="shared" ref="IU16:IU64" si="179">IF(HV16&gt;0,AL16*HW16*IC16,0)</f>
        <v>0</v>
      </c>
      <c r="IV16" s="57">
        <f t="shared" ref="IV16:IV64" si="180">IF(HV16&gt;0,AM16*HW16*ID16,0)</f>
        <v>0</v>
      </c>
      <c r="IW16" s="57">
        <f t="shared" ref="IW16:IW64" si="181">IF(HV16&gt;0,AN16*HW16*IE16,0)</f>
        <v>0</v>
      </c>
    </row>
    <row r="17" spans="1:257" ht="17.100000000000001" customHeight="1" thickTop="1" thickBot="1" x14ac:dyDescent="0.25">
      <c r="A17" s="126"/>
      <c r="B17" s="115">
        <v>3</v>
      </c>
      <c r="C17" s="108">
        <v>6</v>
      </c>
      <c r="D17" s="5"/>
      <c r="E17" s="5"/>
      <c r="F17" s="5"/>
      <c r="G17" s="5"/>
      <c r="H17" s="5"/>
      <c r="I17" s="5"/>
      <c r="J17" s="5"/>
      <c r="K17" s="5"/>
      <c r="L17" s="119"/>
      <c r="M17" s="261"/>
      <c r="N17" s="203">
        <v>12</v>
      </c>
      <c r="O17" s="204"/>
      <c r="P17" s="204"/>
      <c r="Q17" s="204"/>
      <c r="R17" s="205"/>
      <c r="S17" s="242" t="s">
        <v>35</v>
      </c>
      <c r="T17" s="242"/>
      <c r="U17" s="242"/>
      <c r="V17" s="243"/>
      <c r="W17" s="170"/>
      <c r="X17" s="13" t="b">
        <v>0</v>
      </c>
      <c r="Y17" s="13" t="b">
        <v>0</v>
      </c>
      <c r="Z17" s="13" t="b">
        <v>1</v>
      </c>
      <c r="AA17" s="13" t="b">
        <v>0</v>
      </c>
      <c r="AB17" s="13" t="b">
        <v>0</v>
      </c>
      <c r="AC17" s="13" t="b">
        <v>0</v>
      </c>
      <c r="AD17" s="13" t="b">
        <v>0</v>
      </c>
      <c r="AE17" s="13" t="b">
        <v>0</v>
      </c>
      <c r="AG17" s="57">
        <f t="shared" si="41"/>
        <v>0</v>
      </c>
      <c r="AH17" s="57">
        <f t="shared" si="42"/>
        <v>0</v>
      </c>
      <c r="AI17" s="57">
        <f t="shared" si="43"/>
        <v>1</v>
      </c>
      <c r="AJ17" s="57">
        <f t="shared" si="44"/>
        <v>0</v>
      </c>
      <c r="AK17" s="57">
        <f t="shared" si="45"/>
        <v>0</v>
      </c>
      <c r="AL17" s="57">
        <f t="shared" si="46"/>
        <v>0</v>
      </c>
      <c r="AM17" s="57">
        <f t="shared" si="47"/>
        <v>0</v>
      </c>
      <c r="AN17" s="57">
        <f t="shared" si="48"/>
        <v>0</v>
      </c>
      <c r="AP17" s="57">
        <f t="shared" si="70"/>
        <v>1</v>
      </c>
      <c r="AQ17" s="57">
        <f t="shared" si="71"/>
        <v>1</v>
      </c>
      <c r="AS17" s="57">
        <f t="shared" si="49"/>
        <v>1</v>
      </c>
      <c r="AT17" s="57" t="b">
        <f t="shared" si="50"/>
        <v>1</v>
      </c>
      <c r="AU17" s="57">
        <f t="shared" si="72"/>
        <v>1</v>
      </c>
      <c r="AV17" s="63">
        <f t="shared" si="73"/>
        <v>1</v>
      </c>
      <c r="AW17" s="57">
        <f t="shared" ref="AW17:AY64" si="182">SUM(AV16:AV17)</f>
        <v>2</v>
      </c>
      <c r="AX17" s="57">
        <f t="shared" ref="AX17:AX64" si="183">SUM(AV17:AV18)</f>
        <v>2</v>
      </c>
      <c r="AY17" s="57">
        <f t="shared" si="182"/>
        <v>4</v>
      </c>
      <c r="AZ17" s="57">
        <f>SUM(AX17:AX18)</f>
        <v>4</v>
      </c>
      <c r="BA17" s="57" t="str">
        <f t="shared" si="51"/>
        <v/>
      </c>
      <c r="BB17" s="57" t="str">
        <f t="shared" ref="BB17:BB64" si="184">IF(AY17=2,1,"")</f>
        <v/>
      </c>
      <c r="BC17" s="57" t="str">
        <f t="shared" si="74"/>
        <v/>
      </c>
      <c r="BD17" s="57" t="str">
        <f t="shared" si="75"/>
        <v/>
      </c>
      <c r="BE17" s="57" t="str">
        <f t="shared" si="76"/>
        <v/>
      </c>
      <c r="BG17" s="57">
        <f>IF(BF65=2,C17,0)</f>
        <v>6</v>
      </c>
      <c r="BH17" s="57">
        <f t="shared" si="77"/>
        <v>6</v>
      </c>
      <c r="BI17" s="57">
        <f t="shared" si="52"/>
        <v>1</v>
      </c>
      <c r="BL17" s="57">
        <f t="shared" si="78"/>
        <v>0</v>
      </c>
      <c r="BM17" s="57">
        <f t="shared" si="79"/>
        <v>0</v>
      </c>
      <c r="BN17" s="57">
        <f t="shared" si="80"/>
        <v>0</v>
      </c>
      <c r="BO17" s="57">
        <f t="shared" si="81"/>
        <v>0</v>
      </c>
      <c r="BP17" s="57">
        <f t="shared" si="82"/>
        <v>0.7</v>
      </c>
      <c r="BQ17" s="57">
        <f t="shared" si="83"/>
        <v>30</v>
      </c>
      <c r="BR17" s="57">
        <f t="shared" si="84"/>
        <v>0</v>
      </c>
      <c r="BS17" s="57">
        <f t="shared" si="85"/>
        <v>0</v>
      </c>
      <c r="BT17" s="57">
        <f t="shared" si="86"/>
        <v>0</v>
      </c>
      <c r="BU17" s="57">
        <f t="shared" si="87"/>
        <v>0</v>
      </c>
      <c r="BV17" s="57">
        <f t="shared" si="88"/>
        <v>0</v>
      </c>
      <c r="BW17" s="57">
        <f t="shared" si="89"/>
        <v>0</v>
      </c>
      <c r="BX17" s="57">
        <f t="shared" si="90"/>
        <v>0</v>
      </c>
      <c r="BY17" s="57">
        <f t="shared" si="91"/>
        <v>0</v>
      </c>
      <c r="BZ17" s="57">
        <f t="shared" si="92"/>
        <v>0</v>
      </c>
      <c r="CA17" s="57">
        <f t="shared" si="93"/>
        <v>0</v>
      </c>
      <c r="CC17" s="57">
        <f>N17-B17</f>
        <v>9</v>
      </c>
      <c r="CD17" s="57">
        <f t="shared" si="94"/>
        <v>1</v>
      </c>
      <c r="CE17" s="57" t="str">
        <f t="shared" ref="CE17:CE64" si="185">$CE$15</f>
        <v>4</v>
      </c>
      <c r="CF17" s="57">
        <f t="shared" si="95"/>
        <v>-5</v>
      </c>
      <c r="CG17" s="57">
        <f t="shared" si="96"/>
        <v>-5</v>
      </c>
      <c r="CH17" s="57">
        <f t="shared" si="97"/>
        <v>0</v>
      </c>
      <c r="CI17" s="57">
        <f t="shared" si="98"/>
        <v>0</v>
      </c>
      <c r="CJ17" s="57">
        <f t="shared" si="99"/>
        <v>0</v>
      </c>
      <c r="CK17" s="57">
        <f t="shared" si="100"/>
        <v>4.1999999999999993</v>
      </c>
      <c r="CL17" s="57" t="str">
        <f t="shared" si="53"/>
        <v/>
      </c>
      <c r="CM17" s="57">
        <f t="shared" si="101"/>
        <v>2</v>
      </c>
      <c r="CN17" s="57">
        <f t="shared" si="102"/>
        <v>0</v>
      </c>
      <c r="CO17" s="57" t="str">
        <f t="shared" si="103"/>
        <v/>
      </c>
      <c r="CP17" s="57" t="str">
        <f t="shared" si="54"/>
        <v/>
      </c>
      <c r="CV17" s="57" t="s">
        <v>40</v>
      </c>
      <c r="CX17" s="57">
        <f>IF(N26="compressão",1,0)</f>
        <v>1</v>
      </c>
      <c r="CY17" s="57">
        <f>IF(N26="compressão",1,0)</f>
        <v>1</v>
      </c>
      <c r="DH17" s="59">
        <f t="shared" si="104"/>
        <v>0</v>
      </c>
      <c r="DI17" s="59">
        <f t="shared" si="105"/>
        <v>0</v>
      </c>
      <c r="DJ17" s="70">
        <f t="shared" si="106"/>
        <v>0</v>
      </c>
      <c r="DK17" s="59">
        <f t="shared" si="107"/>
        <v>0</v>
      </c>
      <c r="DL17" s="70">
        <f t="shared" si="108"/>
        <v>3.4000000000000002E-2</v>
      </c>
      <c r="DM17" s="59">
        <f t="shared" si="109"/>
        <v>23</v>
      </c>
      <c r="DN17" s="70">
        <f t="shared" si="110"/>
        <v>0</v>
      </c>
      <c r="DO17" s="59">
        <f t="shared" si="111"/>
        <v>0</v>
      </c>
      <c r="DP17" s="59">
        <f t="shared" si="112"/>
        <v>0</v>
      </c>
      <c r="DQ17" s="59">
        <f t="shared" si="113"/>
        <v>0</v>
      </c>
      <c r="DR17" s="59">
        <f t="shared" si="114"/>
        <v>0</v>
      </c>
      <c r="DS17" s="59">
        <f t="shared" si="115"/>
        <v>0</v>
      </c>
      <c r="DT17" s="70">
        <f t="shared" si="116"/>
        <v>0</v>
      </c>
      <c r="DU17" s="59">
        <f t="shared" si="117"/>
        <v>0</v>
      </c>
      <c r="DV17" s="70">
        <f t="shared" si="118"/>
        <v>0</v>
      </c>
      <c r="DW17" s="59">
        <f t="shared" si="119"/>
        <v>0</v>
      </c>
      <c r="DY17" s="70">
        <f t="shared" si="120"/>
        <v>3.4000000000000002E-2</v>
      </c>
      <c r="DZ17" s="59">
        <f t="shared" si="120"/>
        <v>23</v>
      </c>
      <c r="EA17" s="59">
        <f t="shared" si="121"/>
        <v>0.78200000000000003</v>
      </c>
      <c r="EB17" s="59">
        <f t="shared" si="122"/>
        <v>4.6920000000000002</v>
      </c>
      <c r="EC17" s="59" t="str">
        <f t="shared" si="55"/>
        <v/>
      </c>
      <c r="EE17" s="71" t="s">
        <v>56</v>
      </c>
      <c r="EF17" s="59">
        <f>SUM(EF15:EF16)</f>
        <v>82.976792364164808</v>
      </c>
      <c r="EI17" s="59">
        <f>IF(BF65=2,C17,0)</f>
        <v>6</v>
      </c>
      <c r="EJ17" s="59">
        <f t="shared" si="123"/>
        <v>6</v>
      </c>
      <c r="EK17" s="59">
        <f t="shared" si="124"/>
        <v>6</v>
      </c>
      <c r="EL17" s="59">
        <f t="shared" si="125"/>
        <v>6</v>
      </c>
      <c r="EM17" s="59">
        <f t="shared" si="126"/>
        <v>6</v>
      </c>
      <c r="EN17" s="59" t="str">
        <f t="shared" si="127"/>
        <v/>
      </c>
      <c r="EO17" s="59" t="str">
        <f t="shared" si="128"/>
        <v/>
      </c>
      <c r="EP17" s="59" t="str">
        <f t="shared" si="129"/>
        <v/>
      </c>
      <c r="EQ17" s="59">
        <f t="shared" si="56"/>
        <v>0</v>
      </c>
      <c r="EU17" s="59">
        <f t="shared" si="130"/>
        <v>0</v>
      </c>
      <c r="EV17" s="59">
        <f t="shared" si="131"/>
        <v>0</v>
      </c>
      <c r="EW17" s="59">
        <f t="shared" si="132"/>
        <v>1</v>
      </c>
      <c r="EX17" s="59">
        <f t="shared" si="133"/>
        <v>0</v>
      </c>
      <c r="EY17" s="59">
        <f t="shared" si="134"/>
        <v>0</v>
      </c>
      <c r="EZ17" s="59">
        <f t="shared" si="135"/>
        <v>0</v>
      </c>
      <c r="FA17" s="59">
        <f t="shared" si="136"/>
        <v>0</v>
      </c>
      <c r="FB17" s="59">
        <f t="shared" si="137"/>
        <v>0</v>
      </c>
      <c r="FD17" s="59">
        <f t="shared" si="138"/>
        <v>0.8</v>
      </c>
      <c r="FE17" s="59">
        <f t="shared" si="138"/>
        <v>0.8</v>
      </c>
      <c r="FF17" s="59">
        <f t="shared" si="138"/>
        <v>0.65</v>
      </c>
      <c r="FG17" s="59">
        <f t="shared" si="138"/>
        <v>0.65</v>
      </c>
      <c r="FH17" s="59">
        <f t="shared" si="138"/>
        <v>0.5</v>
      </c>
      <c r="FI17" s="59">
        <f t="shared" si="138"/>
        <v>0.5</v>
      </c>
      <c r="FJ17" s="59">
        <f t="shared" si="138"/>
        <v>0.5</v>
      </c>
      <c r="FK17" s="59">
        <f t="shared" si="138"/>
        <v>0.5</v>
      </c>
      <c r="FM17" s="59">
        <f t="shared" si="139"/>
        <v>0</v>
      </c>
      <c r="FN17" s="59">
        <f t="shared" ref="FN17:FN64" si="186">IF(EV17=1,(EM17*FE17)/3+FE17,0)</f>
        <v>0</v>
      </c>
      <c r="FO17" s="59">
        <f t="shared" si="140"/>
        <v>1.9500000000000002</v>
      </c>
      <c r="FP17" s="59">
        <f t="shared" si="141"/>
        <v>0</v>
      </c>
      <c r="FQ17" s="59">
        <f t="shared" si="142"/>
        <v>0</v>
      </c>
      <c r="FR17" s="59">
        <f t="shared" si="143"/>
        <v>0</v>
      </c>
      <c r="FS17" s="59">
        <f t="shared" si="144"/>
        <v>0</v>
      </c>
      <c r="FT17" s="59">
        <f t="shared" si="145"/>
        <v>0</v>
      </c>
      <c r="FU17" s="59">
        <f t="shared" si="57"/>
        <v>1.9500000000000002</v>
      </c>
      <c r="FW17" s="59">
        <f t="shared" si="146"/>
        <v>0</v>
      </c>
      <c r="FX17" s="59">
        <f t="shared" si="147"/>
        <v>0</v>
      </c>
      <c r="FY17" s="59">
        <f t="shared" si="148"/>
        <v>1</v>
      </c>
      <c r="FZ17" s="59">
        <f t="shared" si="149"/>
        <v>0</v>
      </c>
      <c r="GA17" s="59">
        <f t="shared" si="150"/>
        <v>0</v>
      </c>
      <c r="GB17" s="59">
        <f t="shared" si="151"/>
        <v>0</v>
      </c>
      <c r="GC17" s="59">
        <f t="shared" si="152"/>
        <v>0</v>
      </c>
      <c r="GD17" s="59">
        <f t="shared" si="153"/>
        <v>0</v>
      </c>
      <c r="GF17" s="59">
        <f t="shared" si="154"/>
        <v>0.85</v>
      </c>
      <c r="GG17" s="59">
        <f t="shared" si="154"/>
        <v>0.85</v>
      </c>
      <c r="GH17" s="59">
        <f t="shared" si="154"/>
        <v>0.6</v>
      </c>
      <c r="GI17" s="59">
        <f t="shared" si="154"/>
        <v>0.6</v>
      </c>
      <c r="GJ17" s="59">
        <f t="shared" si="154"/>
        <v>0.5</v>
      </c>
      <c r="GK17" s="59">
        <f t="shared" si="154"/>
        <v>0.5</v>
      </c>
      <c r="GL17" s="59">
        <f t="shared" si="154"/>
        <v>0.5</v>
      </c>
      <c r="GM17" s="59">
        <f t="shared" si="154"/>
        <v>0.5</v>
      </c>
      <c r="GO17" s="59">
        <v>11</v>
      </c>
      <c r="GP17" s="59">
        <v>12</v>
      </c>
      <c r="GQ17" s="59">
        <v>20</v>
      </c>
      <c r="GR17" s="59">
        <v>25</v>
      </c>
      <c r="GS17" s="59">
        <v>35</v>
      </c>
      <c r="GT17" s="59">
        <v>35</v>
      </c>
      <c r="GU17" s="59">
        <v>40</v>
      </c>
      <c r="GV17" s="59">
        <v>40</v>
      </c>
      <c r="GX17" s="59">
        <f t="shared" si="155"/>
        <v>0</v>
      </c>
      <c r="GY17" s="59">
        <f t="shared" si="156"/>
        <v>0</v>
      </c>
      <c r="GZ17" s="59">
        <f t="shared" si="157"/>
        <v>0</v>
      </c>
      <c r="HA17" s="59">
        <f t="shared" si="158"/>
        <v>0</v>
      </c>
      <c r="HB17" s="59">
        <f t="shared" si="159"/>
        <v>0</v>
      </c>
      <c r="HC17" s="59">
        <f t="shared" si="160"/>
        <v>0</v>
      </c>
      <c r="HD17" s="59">
        <f t="shared" si="161"/>
        <v>0</v>
      </c>
      <c r="HE17" s="59">
        <f t="shared" si="162"/>
        <v>0</v>
      </c>
      <c r="HF17" s="59">
        <f t="shared" si="58"/>
        <v>0</v>
      </c>
      <c r="HI17" s="73" t="s">
        <v>56</v>
      </c>
      <c r="HJ17" s="57">
        <f>SUM(HJ15:HJ16)</f>
        <v>162.50601999023564</v>
      </c>
      <c r="HK17" s="57"/>
      <c r="HL17" s="57">
        <f t="shared" si="163"/>
        <v>6</v>
      </c>
      <c r="HM17" s="57">
        <f t="shared" si="164"/>
        <v>6</v>
      </c>
      <c r="HN17" s="61">
        <f t="shared" si="165"/>
        <v>6</v>
      </c>
      <c r="HO17" s="57" t="str">
        <f>$HO$15</f>
        <v>2</v>
      </c>
      <c r="HP17" s="57">
        <f t="shared" si="166"/>
        <v>7</v>
      </c>
      <c r="HQ17" s="57">
        <f t="shared" si="167"/>
        <v>7</v>
      </c>
      <c r="HR17" s="57" t="str">
        <f t="shared" si="168"/>
        <v/>
      </c>
      <c r="HS17" s="57" t="str">
        <f t="shared" si="169"/>
        <v/>
      </c>
      <c r="HT17" s="57">
        <f t="shared" si="59"/>
        <v>0</v>
      </c>
      <c r="HU17" s="57" t="str">
        <f t="shared" si="170"/>
        <v>1</v>
      </c>
      <c r="HV17" s="57">
        <f t="shared" si="171"/>
        <v>0</v>
      </c>
      <c r="HW17" s="57" t="str">
        <f t="shared" si="172"/>
        <v/>
      </c>
      <c r="HX17" s="57" t="str">
        <f t="shared" si="173"/>
        <v>10</v>
      </c>
      <c r="HY17" s="57" t="str">
        <f t="shared" si="173"/>
        <v>13</v>
      </c>
      <c r="HZ17" s="57" t="str">
        <f t="shared" si="173"/>
        <v>11</v>
      </c>
      <c r="IA17" s="57" t="str">
        <f t="shared" si="173"/>
        <v>16</v>
      </c>
      <c r="IB17" s="57" t="str">
        <f t="shared" si="173"/>
        <v>20</v>
      </c>
      <c r="IC17" s="57" t="str">
        <f t="shared" si="173"/>
        <v>22</v>
      </c>
      <c r="ID17" s="57" t="str">
        <f t="shared" si="173"/>
        <v>27</v>
      </c>
      <c r="IE17" s="57" t="str">
        <f t="shared" si="173"/>
        <v>31</v>
      </c>
      <c r="IG17" s="57">
        <f t="shared" si="61"/>
        <v>0</v>
      </c>
      <c r="IH17" s="57">
        <f t="shared" si="62"/>
        <v>0</v>
      </c>
      <c r="II17" s="57">
        <f t="shared" si="63"/>
        <v>0</v>
      </c>
      <c r="IJ17" s="57">
        <f t="shared" si="64"/>
        <v>0</v>
      </c>
      <c r="IK17" s="57">
        <f t="shared" si="65"/>
        <v>0</v>
      </c>
      <c r="IL17" s="57">
        <f t="shared" si="66"/>
        <v>0</v>
      </c>
      <c r="IM17" s="57">
        <f t="shared" si="67"/>
        <v>0</v>
      </c>
      <c r="IN17" s="57">
        <f t="shared" si="68"/>
        <v>0</v>
      </c>
      <c r="IO17" s="57">
        <f t="shared" si="69"/>
        <v>0</v>
      </c>
      <c r="IP17" s="57">
        <f t="shared" si="174"/>
        <v>0</v>
      </c>
      <c r="IQ17" s="57">
        <f t="shared" si="175"/>
        <v>0</v>
      </c>
      <c r="IR17" s="57">
        <f t="shared" si="176"/>
        <v>0</v>
      </c>
      <c r="IS17" s="57">
        <f t="shared" si="177"/>
        <v>0</v>
      </c>
      <c r="IT17" s="57">
        <f t="shared" si="178"/>
        <v>0</v>
      </c>
      <c r="IU17" s="57">
        <f t="shared" si="179"/>
        <v>0</v>
      </c>
      <c r="IV17" s="57">
        <f t="shared" si="180"/>
        <v>0</v>
      </c>
      <c r="IW17" s="57">
        <f t="shared" si="181"/>
        <v>0</v>
      </c>
    </row>
    <row r="18" spans="1:257" ht="17.100000000000001" customHeight="1" thickTop="1" thickBot="1" x14ac:dyDescent="0.25">
      <c r="A18" s="126"/>
      <c r="B18" s="115">
        <v>4</v>
      </c>
      <c r="C18" s="108">
        <v>9</v>
      </c>
      <c r="D18" s="5"/>
      <c r="E18" s="5"/>
      <c r="F18" s="5"/>
      <c r="G18" s="5"/>
      <c r="H18" s="5"/>
      <c r="I18" s="5"/>
      <c r="J18" s="5"/>
      <c r="K18" s="5"/>
      <c r="L18" s="119"/>
      <c r="M18" s="261"/>
      <c r="N18" s="155" t="b">
        <f>OR(N19="Diâmetro seção circular",N19="Lado seção quadrada")</f>
        <v>1</v>
      </c>
      <c r="O18" s="156" t="b">
        <f>IF(N20&gt;0,TRUE,FALSE)</f>
        <v>1</v>
      </c>
      <c r="P18" s="206">
        <f>IF(O18=TRUE,1,"Insira valor inteiro em 'mm'")</f>
        <v>1</v>
      </c>
      <c r="Q18" s="207"/>
      <c r="R18" s="207"/>
      <c r="S18" s="207"/>
      <c r="T18" s="207"/>
      <c r="U18" s="207"/>
      <c r="V18" s="152"/>
      <c r="W18" s="170"/>
      <c r="X18" s="13" t="b">
        <v>0</v>
      </c>
      <c r="Y18" s="13" t="b">
        <v>1</v>
      </c>
      <c r="Z18" s="13" t="b">
        <v>0</v>
      </c>
      <c r="AA18" s="13" t="b">
        <v>0</v>
      </c>
      <c r="AB18" s="13" t="b">
        <v>0</v>
      </c>
      <c r="AC18" s="13" t="b">
        <v>0</v>
      </c>
      <c r="AD18" s="13" t="b">
        <v>0</v>
      </c>
      <c r="AE18" s="13" t="b">
        <v>0</v>
      </c>
      <c r="AG18" s="57">
        <f t="shared" si="41"/>
        <v>0</v>
      </c>
      <c r="AH18" s="57">
        <f t="shared" si="42"/>
        <v>1</v>
      </c>
      <c r="AI18" s="57">
        <f t="shared" si="43"/>
        <v>0</v>
      </c>
      <c r="AJ18" s="57">
        <f t="shared" si="44"/>
        <v>0</v>
      </c>
      <c r="AK18" s="57">
        <f t="shared" si="45"/>
        <v>0</v>
      </c>
      <c r="AL18" s="57">
        <f t="shared" si="46"/>
        <v>0</v>
      </c>
      <c r="AM18" s="57">
        <f t="shared" si="47"/>
        <v>0</v>
      </c>
      <c r="AN18" s="57">
        <f t="shared" si="48"/>
        <v>0</v>
      </c>
      <c r="AP18" s="57">
        <f t="shared" si="70"/>
        <v>1</v>
      </c>
      <c r="AQ18" s="57">
        <f t="shared" si="71"/>
        <v>1</v>
      </c>
      <c r="AS18" s="57">
        <f t="shared" si="49"/>
        <v>1</v>
      </c>
      <c r="AT18" s="57" t="b">
        <f t="shared" si="50"/>
        <v>1</v>
      </c>
      <c r="AU18" s="57">
        <f t="shared" si="72"/>
        <v>1</v>
      </c>
      <c r="AV18" s="63">
        <f t="shared" si="73"/>
        <v>1</v>
      </c>
      <c r="AW18" s="57">
        <f t="shared" si="182"/>
        <v>2</v>
      </c>
      <c r="AX18" s="57">
        <f t="shared" si="183"/>
        <v>2</v>
      </c>
      <c r="AY18" s="57">
        <f t="shared" si="182"/>
        <v>4</v>
      </c>
      <c r="AZ18" s="57">
        <f t="shared" ref="AZ18:AZ64" si="187">SUM(AX18:AX19)</f>
        <v>4</v>
      </c>
      <c r="BA18" s="57" t="str">
        <f t="shared" si="51"/>
        <v/>
      </c>
      <c r="BB18" s="57" t="str">
        <f t="shared" si="184"/>
        <v/>
      </c>
      <c r="BC18" s="57" t="str">
        <f t="shared" si="74"/>
        <v/>
      </c>
      <c r="BD18" s="57" t="str">
        <f t="shared" si="75"/>
        <v/>
      </c>
      <c r="BE18" s="57" t="str">
        <f t="shared" si="76"/>
        <v/>
      </c>
      <c r="BG18" s="57">
        <f>IF(BF65=2,C18,0)</f>
        <v>9</v>
      </c>
      <c r="BH18" s="57">
        <f t="shared" si="77"/>
        <v>9</v>
      </c>
      <c r="BI18" s="57">
        <f t="shared" si="52"/>
        <v>1</v>
      </c>
      <c r="BL18" s="57">
        <f t="shared" si="78"/>
        <v>0</v>
      </c>
      <c r="BM18" s="57">
        <f t="shared" si="79"/>
        <v>0</v>
      </c>
      <c r="BN18" s="57">
        <f t="shared" si="80"/>
        <v>0.63</v>
      </c>
      <c r="BO18" s="57">
        <f t="shared" si="81"/>
        <v>25</v>
      </c>
      <c r="BP18" s="57">
        <f t="shared" si="82"/>
        <v>0</v>
      </c>
      <c r="BQ18" s="57">
        <f t="shared" si="83"/>
        <v>0</v>
      </c>
      <c r="BR18" s="57">
        <f t="shared" si="84"/>
        <v>0</v>
      </c>
      <c r="BS18" s="57">
        <f t="shared" si="85"/>
        <v>0</v>
      </c>
      <c r="BT18" s="57">
        <f t="shared" si="86"/>
        <v>0</v>
      </c>
      <c r="BU18" s="57">
        <f t="shared" si="87"/>
        <v>0</v>
      </c>
      <c r="BV18" s="57">
        <f t="shared" si="88"/>
        <v>0</v>
      </c>
      <c r="BW18" s="57">
        <f t="shared" si="89"/>
        <v>0</v>
      </c>
      <c r="BX18" s="57">
        <f t="shared" si="90"/>
        <v>0</v>
      </c>
      <c r="BY18" s="57">
        <f t="shared" si="91"/>
        <v>0</v>
      </c>
      <c r="BZ18" s="57">
        <f t="shared" si="92"/>
        <v>0</v>
      </c>
      <c r="CA18" s="57">
        <f t="shared" si="93"/>
        <v>0</v>
      </c>
      <c r="CC18" s="57">
        <f>N17-B18</f>
        <v>8</v>
      </c>
      <c r="CD18" s="57">
        <f t="shared" si="94"/>
        <v>1</v>
      </c>
      <c r="CE18" s="57" t="str">
        <f t="shared" si="185"/>
        <v>4</v>
      </c>
      <c r="CF18" s="57">
        <f t="shared" si="95"/>
        <v>-4</v>
      </c>
      <c r="CG18" s="57">
        <f t="shared" si="96"/>
        <v>-4</v>
      </c>
      <c r="CH18" s="57">
        <f t="shared" si="97"/>
        <v>0</v>
      </c>
      <c r="CI18" s="57">
        <f t="shared" si="98"/>
        <v>0</v>
      </c>
      <c r="CJ18" s="57">
        <f t="shared" si="99"/>
        <v>0</v>
      </c>
      <c r="CK18" s="57">
        <f t="shared" si="100"/>
        <v>5.67</v>
      </c>
      <c r="CL18" s="57" t="str">
        <f t="shared" si="53"/>
        <v/>
      </c>
      <c r="CM18" s="57">
        <f t="shared" si="101"/>
        <v>2</v>
      </c>
      <c r="CN18" s="57">
        <f t="shared" si="102"/>
        <v>0</v>
      </c>
      <c r="CO18" s="57" t="str">
        <f t="shared" si="103"/>
        <v/>
      </c>
      <c r="CP18" s="57" t="str">
        <f t="shared" si="54"/>
        <v/>
      </c>
      <c r="CV18" s="57" t="s">
        <v>41</v>
      </c>
      <c r="CX18" s="57">
        <f>IF(N26="tração",0.75,0)</f>
        <v>0</v>
      </c>
      <c r="CY18" s="57">
        <f>IF(N26="tração",0,0)</f>
        <v>0</v>
      </c>
      <c r="DH18" s="59">
        <f t="shared" si="104"/>
        <v>0</v>
      </c>
      <c r="DI18" s="59">
        <f t="shared" si="105"/>
        <v>0</v>
      </c>
      <c r="DJ18" s="70">
        <f t="shared" si="106"/>
        <v>2.4E-2</v>
      </c>
      <c r="DK18" s="59">
        <f t="shared" si="107"/>
        <v>35</v>
      </c>
      <c r="DL18" s="70">
        <f t="shared" si="108"/>
        <v>0</v>
      </c>
      <c r="DM18" s="59">
        <f t="shared" si="109"/>
        <v>0</v>
      </c>
      <c r="DN18" s="70">
        <f t="shared" si="110"/>
        <v>0</v>
      </c>
      <c r="DO18" s="59">
        <f t="shared" si="111"/>
        <v>0</v>
      </c>
      <c r="DP18" s="59">
        <f t="shared" si="112"/>
        <v>0</v>
      </c>
      <c r="DQ18" s="59">
        <f t="shared" si="113"/>
        <v>0</v>
      </c>
      <c r="DR18" s="59">
        <f t="shared" si="114"/>
        <v>0</v>
      </c>
      <c r="DS18" s="59">
        <f t="shared" si="115"/>
        <v>0</v>
      </c>
      <c r="DT18" s="70">
        <f t="shared" si="116"/>
        <v>0</v>
      </c>
      <c r="DU18" s="59">
        <f t="shared" si="117"/>
        <v>0</v>
      </c>
      <c r="DV18" s="70">
        <f t="shared" si="118"/>
        <v>0</v>
      </c>
      <c r="DW18" s="59">
        <f t="shared" si="119"/>
        <v>0</v>
      </c>
      <c r="DY18" s="70">
        <f t="shared" si="120"/>
        <v>2.4E-2</v>
      </c>
      <c r="DZ18" s="59">
        <f t="shared" si="120"/>
        <v>35</v>
      </c>
      <c r="EA18" s="59">
        <f t="shared" si="121"/>
        <v>0.84</v>
      </c>
      <c r="EB18" s="59">
        <f t="shared" si="122"/>
        <v>7.56</v>
      </c>
      <c r="EC18" s="59" t="str">
        <f t="shared" si="55"/>
        <v/>
      </c>
      <c r="EE18" s="71" t="s">
        <v>57</v>
      </c>
      <c r="EF18" s="59">
        <f>EF17/2</f>
        <v>41.488396182082404</v>
      </c>
      <c r="EI18" s="59">
        <f>IF(BF65=2,C18,0)</f>
        <v>9</v>
      </c>
      <c r="EJ18" s="59">
        <f t="shared" si="123"/>
        <v>9</v>
      </c>
      <c r="EK18" s="59">
        <f t="shared" si="124"/>
        <v>9</v>
      </c>
      <c r="EL18" s="59">
        <f t="shared" si="125"/>
        <v>9</v>
      </c>
      <c r="EM18" s="59">
        <f t="shared" si="126"/>
        <v>9</v>
      </c>
      <c r="EN18" s="59" t="str">
        <f t="shared" si="127"/>
        <v/>
      </c>
      <c r="EO18" s="59" t="str">
        <f t="shared" si="128"/>
        <v/>
      </c>
      <c r="EP18" s="59" t="str">
        <f t="shared" si="129"/>
        <v/>
      </c>
      <c r="EQ18" s="59">
        <f t="shared" si="56"/>
        <v>0</v>
      </c>
      <c r="EU18" s="59">
        <f t="shared" si="130"/>
        <v>0</v>
      </c>
      <c r="EV18" s="59">
        <f t="shared" si="131"/>
        <v>1</v>
      </c>
      <c r="EW18" s="59">
        <f t="shared" si="132"/>
        <v>0</v>
      </c>
      <c r="EX18" s="59">
        <f t="shared" si="133"/>
        <v>0</v>
      </c>
      <c r="EY18" s="59">
        <f t="shared" si="134"/>
        <v>0</v>
      </c>
      <c r="EZ18" s="59">
        <f t="shared" si="135"/>
        <v>0</v>
      </c>
      <c r="FA18" s="59">
        <f t="shared" si="136"/>
        <v>0</v>
      </c>
      <c r="FB18" s="59">
        <f t="shared" si="137"/>
        <v>0</v>
      </c>
      <c r="FD18" s="59">
        <f t="shared" si="138"/>
        <v>0.8</v>
      </c>
      <c r="FE18" s="59">
        <f t="shared" si="138"/>
        <v>0.8</v>
      </c>
      <c r="FF18" s="59">
        <f t="shared" si="138"/>
        <v>0.65</v>
      </c>
      <c r="FG18" s="59">
        <f t="shared" si="138"/>
        <v>0.65</v>
      </c>
      <c r="FH18" s="59">
        <f t="shared" si="138"/>
        <v>0.5</v>
      </c>
      <c r="FI18" s="59">
        <f t="shared" si="138"/>
        <v>0.5</v>
      </c>
      <c r="FJ18" s="59">
        <f t="shared" si="138"/>
        <v>0.5</v>
      </c>
      <c r="FK18" s="59">
        <f t="shared" si="138"/>
        <v>0.5</v>
      </c>
      <c r="FM18" s="59">
        <f t="shared" si="139"/>
        <v>0</v>
      </c>
      <c r="FN18" s="59">
        <f t="shared" si="186"/>
        <v>3.2</v>
      </c>
      <c r="FO18" s="59">
        <f t="shared" si="140"/>
        <v>0</v>
      </c>
      <c r="FP18" s="59">
        <f t="shared" si="141"/>
        <v>0</v>
      </c>
      <c r="FQ18" s="59">
        <f t="shared" si="142"/>
        <v>0</v>
      </c>
      <c r="FR18" s="59">
        <f t="shared" si="143"/>
        <v>0</v>
      </c>
      <c r="FS18" s="59">
        <f t="shared" si="144"/>
        <v>0</v>
      </c>
      <c r="FT18" s="59">
        <f t="shared" si="145"/>
        <v>0</v>
      </c>
      <c r="FU18" s="59">
        <f t="shared" si="57"/>
        <v>3.2</v>
      </c>
      <c r="FW18" s="59">
        <f t="shared" si="146"/>
        <v>0</v>
      </c>
      <c r="FX18" s="59">
        <f t="shared" si="147"/>
        <v>1</v>
      </c>
      <c r="FY18" s="59">
        <f t="shared" si="148"/>
        <v>0</v>
      </c>
      <c r="FZ18" s="59">
        <f t="shared" si="149"/>
        <v>0</v>
      </c>
      <c r="GA18" s="59">
        <f t="shared" si="150"/>
        <v>0</v>
      </c>
      <c r="GB18" s="59">
        <f t="shared" si="151"/>
        <v>0</v>
      </c>
      <c r="GC18" s="59">
        <f t="shared" si="152"/>
        <v>0</v>
      </c>
      <c r="GD18" s="59">
        <f t="shared" si="153"/>
        <v>0</v>
      </c>
      <c r="GF18" s="59">
        <f t="shared" si="154"/>
        <v>0.85</v>
      </c>
      <c r="GG18" s="59">
        <f t="shared" si="154"/>
        <v>0.85</v>
      </c>
      <c r="GH18" s="59">
        <f t="shared" si="154"/>
        <v>0.6</v>
      </c>
      <c r="GI18" s="59">
        <f t="shared" si="154"/>
        <v>0.6</v>
      </c>
      <c r="GJ18" s="59">
        <f t="shared" si="154"/>
        <v>0.5</v>
      </c>
      <c r="GK18" s="59">
        <f t="shared" si="154"/>
        <v>0.5</v>
      </c>
      <c r="GL18" s="59">
        <f t="shared" si="154"/>
        <v>0.5</v>
      </c>
      <c r="GM18" s="59">
        <f t="shared" si="154"/>
        <v>0.5</v>
      </c>
      <c r="GO18" s="59">
        <v>11</v>
      </c>
      <c r="GP18" s="59">
        <v>12</v>
      </c>
      <c r="GQ18" s="59">
        <v>20</v>
      </c>
      <c r="GR18" s="59">
        <v>25</v>
      </c>
      <c r="GS18" s="59">
        <v>35</v>
      </c>
      <c r="GT18" s="59">
        <v>35</v>
      </c>
      <c r="GU18" s="59">
        <v>40</v>
      </c>
      <c r="GV18" s="59">
        <v>40</v>
      </c>
      <c r="GX18" s="59">
        <f t="shared" si="155"/>
        <v>0</v>
      </c>
      <c r="GY18" s="59">
        <f t="shared" si="156"/>
        <v>0</v>
      </c>
      <c r="GZ18" s="59">
        <f t="shared" si="157"/>
        <v>0</v>
      </c>
      <c r="HA18" s="59">
        <f t="shared" si="158"/>
        <v>0</v>
      </c>
      <c r="HB18" s="59">
        <f t="shared" si="159"/>
        <v>0</v>
      </c>
      <c r="HC18" s="59">
        <f t="shared" si="160"/>
        <v>0</v>
      </c>
      <c r="HD18" s="59">
        <f t="shared" si="161"/>
        <v>0</v>
      </c>
      <c r="HE18" s="59">
        <f t="shared" si="162"/>
        <v>0</v>
      </c>
      <c r="HF18" s="59">
        <f t="shared" si="58"/>
        <v>0</v>
      </c>
      <c r="HI18" s="71" t="s">
        <v>57</v>
      </c>
      <c r="HJ18" s="57">
        <f>HJ15/1.3+HJ16/4</f>
        <v>87.486764648657015</v>
      </c>
      <c r="HK18" s="57"/>
      <c r="HL18" s="57">
        <f t="shared" si="163"/>
        <v>9</v>
      </c>
      <c r="HM18" s="57">
        <f t="shared" si="164"/>
        <v>9</v>
      </c>
      <c r="HN18" s="61">
        <f t="shared" si="165"/>
        <v>9</v>
      </c>
      <c r="HO18" s="57" t="str">
        <f t="shared" ref="HO18:HO64" si="188">$HO$15</f>
        <v>2</v>
      </c>
      <c r="HP18" s="57">
        <f t="shared" si="166"/>
        <v>6</v>
      </c>
      <c r="HQ18" s="57">
        <f t="shared" si="167"/>
        <v>6</v>
      </c>
      <c r="HR18" s="57" t="str">
        <f t="shared" si="168"/>
        <v/>
      </c>
      <c r="HS18" s="57" t="str">
        <f t="shared" si="169"/>
        <v/>
      </c>
      <c r="HT18" s="57">
        <f t="shared" si="59"/>
        <v>0</v>
      </c>
      <c r="HU18" s="57" t="str">
        <f t="shared" si="170"/>
        <v>1</v>
      </c>
      <c r="HV18" s="57">
        <f t="shared" si="171"/>
        <v>0</v>
      </c>
      <c r="HW18" s="57" t="str">
        <f t="shared" si="172"/>
        <v/>
      </c>
      <c r="HX18" s="57" t="str">
        <f t="shared" si="173"/>
        <v>10</v>
      </c>
      <c r="HY18" s="57" t="str">
        <f t="shared" si="173"/>
        <v>13</v>
      </c>
      <c r="HZ18" s="57" t="str">
        <f t="shared" si="173"/>
        <v>11</v>
      </c>
      <c r="IA18" s="57" t="str">
        <f t="shared" si="173"/>
        <v>16</v>
      </c>
      <c r="IB18" s="57" t="str">
        <f t="shared" si="173"/>
        <v>20</v>
      </c>
      <c r="IC18" s="57" t="str">
        <f t="shared" si="173"/>
        <v>22</v>
      </c>
      <c r="ID18" s="57" t="str">
        <f t="shared" si="173"/>
        <v>27</v>
      </c>
      <c r="IE18" s="57" t="str">
        <f t="shared" si="173"/>
        <v>31</v>
      </c>
      <c r="IG18" s="57">
        <f t="shared" si="61"/>
        <v>0</v>
      </c>
      <c r="IH18" s="57">
        <f t="shared" si="62"/>
        <v>0</v>
      </c>
      <c r="II18" s="57">
        <f t="shared" si="63"/>
        <v>0</v>
      </c>
      <c r="IJ18" s="57">
        <f t="shared" si="64"/>
        <v>0</v>
      </c>
      <c r="IK18" s="57">
        <f t="shared" si="65"/>
        <v>0</v>
      </c>
      <c r="IL18" s="57">
        <f t="shared" si="66"/>
        <v>0</v>
      </c>
      <c r="IM18" s="57">
        <f t="shared" si="67"/>
        <v>0</v>
      </c>
      <c r="IN18" s="57">
        <f t="shared" si="68"/>
        <v>0</v>
      </c>
      <c r="IO18" s="57">
        <f t="shared" si="69"/>
        <v>0</v>
      </c>
      <c r="IP18" s="57">
        <f t="shared" si="174"/>
        <v>0</v>
      </c>
      <c r="IQ18" s="57">
        <f t="shared" si="175"/>
        <v>0</v>
      </c>
      <c r="IR18" s="57">
        <f t="shared" si="176"/>
        <v>0</v>
      </c>
      <c r="IS18" s="57">
        <f t="shared" si="177"/>
        <v>0</v>
      </c>
      <c r="IT18" s="57">
        <f t="shared" si="178"/>
        <v>0</v>
      </c>
      <c r="IU18" s="57">
        <f t="shared" si="179"/>
        <v>0</v>
      </c>
      <c r="IV18" s="57">
        <f t="shared" si="180"/>
        <v>0</v>
      </c>
      <c r="IW18" s="57">
        <f t="shared" si="181"/>
        <v>0</v>
      </c>
    </row>
    <row r="19" spans="1:257" ht="17.100000000000001" customHeight="1" thickTop="1" thickBot="1" x14ac:dyDescent="0.25">
      <c r="A19" s="364" t="str">
        <f>E3</f>
        <v xml:space="preserve">Alexsander Mucheti  CREA-SP:5061466716     </v>
      </c>
      <c r="B19" s="115">
        <v>5</v>
      </c>
      <c r="C19" s="108">
        <v>8</v>
      </c>
      <c r="D19" s="5"/>
      <c r="E19" s="5"/>
      <c r="F19" s="5"/>
      <c r="G19" s="5"/>
      <c r="H19" s="5"/>
      <c r="I19" s="5"/>
      <c r="J19" s="5"/>
      <c r="K19" s="5"/>
      <c r="L19" s="119"/>
      <c r="M19" s="261"/>
      <c r="N19" s="187" t="s">
        <v>78</v>
      </c>
      <c r="O19" s="188"/>
      <c r="P19" s="188"/>
      <c r="Q19" s="188"/>
      <c r="R19" s="188"/>
      <c r="S19" s="188"/>
      <c r="T19" s="188"/>
      <c r="U19" s="188"/>
      <c r="V19" s="189"/>
      <c r="W19" s="171" t="s">
        <v>80</v>
      </c>
      <c r="X19" s="13" t="b">
        <v>0</v>
      </c>
      <c r="Y19" s="13" t="b">
        <v>1</v>
      </c>
      <c r="Z19" s="13" t="b">
        <v>0</v>
      </c>
      <c r="AA19" s="13" t="b">
        <v>0</v>
      </c>
      <c r="AB19" s="13" t="b">
        <v>0</v>
      </c>
      <c r="AC19" s="13" t="b">
        <v>0</v>
      </c>
      <c r="AD19" s="13" t="b">
        <v>0</v>
      </c>
      <c r="AE19" s="13" t="b">
        <v>0</v>
      </c>
      <c r="AG19" s="57">
        <f t="shared" si="41"/>
        <v>0</v>
      </c>
      <c r="AH19" s="57">
        <f t="shared" si="42"/>
        <v>1</v>
      </c>
      <c r="AI19" s="57">
        <f t="shared" si="43"/>
        <v>0</v>
      </c>
      <c r="AJ19" s="57">
        <f t="shared" si="44"/>
        <v>0</v>
      </c>
      <c r="AK19" s="57">
        <f t="shared" si="45"/>
        <v>0</v>
      </c>
      <c r="AL19" s="57">
        <f t="shared" si="46"/>
        <v>0</v>
      </c>
      <c r="AM19" s="57">
        <f t="shared" si="47"/>
        <v>0</v>
      </c>
      <c r="AN19" s="57">
        <f t="shared" si="48"/>
        <v>0</v>
      </c>
      <c r="AP19" s="57">
        <f t="shared" si="70"/>
        <v>1</v>
      </c>
      <c r="AQ19" s="57">
        <f t="shared" si="71"/>
        <v>1</v>
      </c>
      <c r="AS19" s="57">
        <f t="shared" si="49"/>
        <v>1</v>
      </c>
      <c r="AT19" s="57" t="b">
        <f t="shared" si="50"/>
        <v>1</v>
      </c>
      <c r="AU19" s="57">
        <f t="shared" si="72"/>
        <v>1</v>
      </c>
      <c r="AV19" s="63">
        <f t="shared" si="73"/>
        <v>1</v>
      </c>
      <c r="AW19" s="57">
        <f t="shared" si="182"/>
        <v>2</v>
      </c>
      <c r="AX19" s="57">
        <f t="shared" si="183"/>
        <v>2</v>
      </c>
      <c r="AY19" s="57">
        <f t="shared" si="182"/>
        <v>4</v>
      </c>
      <c r="AZ19" s="57">
        <f t="shared" si="187"/>
        <v>4</v>
      </c>
      <c r="BA19" s="57" t="str">
        <f t="shared" si="51"/>
        <v/>
      </c>
      <c r="BB19" s="57" t="str">
        <f t="shared" si="184"/>
        <v/>
      </c>
      <c r="BC19" s="57" t="str">
        <f t="shared" si="74"/>
        <v/>
      </c>
      <c r="BD19" s="57" t="str">
        <f t="shared" si="75"/>
        <v/>
      </c>
      <c r="BE19" s="57" t="str">
        <f t="shared" si="76"/>
        <v/>
      </c>
      <c r="BG19" s="57">
        <f>IF(BF65=2,C19,0)</f>
        <v>8</v>
      </c>
      <c r="BH19" s="57">
        <f t="shared" si="77"/>
        <v>8</v>
      </c>
      <c r="BI19" s="57">
        <f t="shared" si="52"/>
        <v>1</v>
      </c>
      <c r="BL19" s="57">
        <f t="shared" si="78"/>
        <v>0</v>
      </c>
      <c r="BM19" s="57">
        <f t="shared" si="79"/>
        <v>0</v>
      </c>
      <c r="BN19" s="57">
        <f t="shared" si="80"/>
        <v>0.63</v>
      </c>
      <c r="BO19" s="57">
        <f t="shared" si="81"/>
        <v>25</v>
      </c>
      <c r="BP19" s="57">
        <f t="shared" si="82"/>
        <v>0</v>
      </c>
      <c r="BQ19" s="57">
        <f t="shared" si="83"/>
        <v>0</v>
      </c>
      <c r="BR19" s="57">
        <f t="shared" si="84"/>
        <v>0</v>
      </c>
      <c r="BS19" s="57">
        <f t="shared" si="85"/>
        <v>0</v>
      </c>
      <c r="BT19" s="57">
        <f t="shared" si="86"/>
        <v>0</v>
      </c>
      <c r="BU19" s="57">
        <f t="shared" si="87"/>
        <v>0</v>
      </c>
      <c r="BV19" s="57">
        <f t="shared" si="88"/>
        <v>0</v>
      </c>
      <c r="BW19" s="57">
        <f t="shared" si="89"/>
        <v>0</v>
      </c>
      <c r="BX19" s="57">
        <f t="shared" si="90"/>
        <v>0</v>
      </c>
      <c r="BY19" s="57">
        <f t="shared" si="91"/>
        <v>0</v>
      </c>
      <c r="BZ19" s="57">
        <f t="shared" si="92"/>
        <v>0</v>
      </c>
      <c r="CA19" s="57">
        <f t="shared" si="93"/>
        <v>0</v>
      </c>
      <c r="CC19" s="57">
        <f>N17-B19</f>
        <v>7</v>
      </c>
      <c r="CD19" s="57">
        <f t="shared" si="94"/>
        <v>1</v>
      </c>
      <c r="CE19" s="57" t="str">
        <f t="shared" si="185"/>
        <v>4</v>
      </c>
      <c r="CF19" s="57">
        <f t="shared" si="95"/>
        <v>-3</v>
      </c>
      <c r="CG19" s="57">
        <f t="shared" si="96"/>
        <v>-3</v>
      </c>
      <c r="CH19" s="57">
        <f t="shared" si="97"/>
        <v>0</v>
      </c>
      <c r="CI19" s="57">
        <f t="shared" si="98"/>
        <v>0</v>
      </c>
      <c r="CJ19" s="57">
        <f t="shared" si="99"/>
        <v>0</v>
      </c>
      <c r="CK19" s="57">
        <f t="shared" si="100"/>
        <v>5.04</v>
      </c>
      <c r="CL19" s="57" t="str">
        <f t="shared" si="53"/>
        <v/>
      </c>
      <c r="CM19" s="57">
        <f t="shared" si="101"/>
        <v>2</v>
      </c>
      <c r="CN19" s="57">
        <f t="shared" si="102"/>
        <v>0</v>
      </c>
      <c r="CO19" s="57" t="str">
        <f t="shared" si="103"/>
        <v/>
      </c>
      <c r="CP19" s="57" t="str">
        <f t="shared" si="54"/>
        <v/>
      </c>
      <c r="CX19" s="57">
        <f>SUM(CX17:CX18)</f>
        <v>1</v>
      </c>
      <c r="CY19" s="57">
        <f>SUM(CY17:CY18)</f>
        <v>1</v>
      </c>
      <c r="DH19" s="59">
        <f t="shared" si="104"/>
        <v>0</v>
      </c>
      <c r="DI19" s="59">
        <f t="shared" si="105"/>
        <v>0</v>
      </c>
      <c r="DJ19" s="70">
        <f t="shared" si="106"/>
        <v>2.4E-2</v>
      </c>
      <c r="DK19" s="59">
        <f t="shared" si="107"/>
        <v>35</v>
      </c>
      <c r="DL19" s="70">
        <f t="shared" si="108"/>
        <v>0</v>
      </c>
      <c r="DM19" s="59">
        <f t="shared" si="109"/>
        <v>0</v>
      </c>
      <c r="DN19" s="70">
        <f t="shared" si="110"/>
        <v>0</v>
      </c>
      <c r="DO19" s="59">
        <f t="shared" si="111"/>
        <v>0</v>
      </c>
      <c r="DP19" s="59">
        <f t="shared" si="112"/>
        <v>0</v>
      </c>
      <c r="DQ19" s="59">
        <f t="shared" si="113"/>
        <v>0</v>
      </c>
      <c r="DR19" s="59">
        <f t="shared" si="114"/>
        <v>0</v>
      </c>
      <c r="DS19" s="59">
        <f t="shared" si="115"/>
        <v>0</v>
      </c>
      <c r="DT19" s="70">
        <f t="shared" si="116"/>
        <v>0</v>
      </c>
      <c r="DU19" s="59">
        <f t="shared" si="117"/>
        <v>0</v>
      </c>
      <c r="DV19" s="70">
        <f t="shared" si="118"/>
        <v>0</v>
      </c>
      <c r="DW19" s="59">
        <f t="shared" si="119"/>
        <v>0</v>
      </c>
      <c r="DY19" s="70">
        <f t="shared" si="120"/>
        <v>2.4E-2</v>
      </c>
      <c r="DZ19" s="59">
        <f t="shared" si="120"/>
        <v>35</v>
      </c>
      <c r="EA19" s="59">
        <f t="shared" si="121"/>
        <v>0.84</v>
      </c>
      <c r="EB19" s="59">
        <f t="shared" si="122"/>
        <v>6.72</v>
      </c>
      <c r="EC19" s="59" t="str">
        <f t="shared" si="55"/>
        <v/>
      </c>
      <c r="EE19" s="68"/>
      <c r="EI19" s="59">
        <f>IF(BF65=2,C19,0)</f>
        <v>8</v>
      </c>
      <c r="EJ19" s="59">
        <f t="shared" si="123"/>
        <v>8</v>
      </c>
      <c r="EK19" s="59">
        <f t="shared" si="124"/>
        <v>8</v>
      </c>
      <c r="EL19" s="59">
        <f t="shared" si="125"/>
        <v>8</v>
      </c>
      <c r="EM19" s="59">
        <f t="shared" si="126"/>
        <v>8</v>
      </c>
      <c r="EN19" s="59" t="str">
        <f t="shared" si="127"/>
        <v/>
      </c>
      <c r="EO19" s="59" t="str">
        <f t="shared" si="128"/>
        <v/>
      </c>
      <c r="EP19" s="59" t="str">
        <f t="shared" si="129"/>
        <v/>
      </c>
      <c r="EQ19" s="59">
        <f t="shared" si="56"/>
        <v>0</v>
      </c>
      <c r="EU19" s="59">
        <f t="shared" si="130"/>
        <v>0</v>
      </c>
      <c r="EV19" s="59">
        <f t="shared" si="131"/>
        <v>1</v>
      </c>
      <c r="EW19" s="59">
        <f t="shared" si="132"/>
        <v>0</v>
      </c>
      <c r="EX19" s="59">
        <f t="shared" si="133"/>
        <v>0</v>
      </c>
      <c r="EY19" s="59">
        <f t="shared" si="134"/>
        <v>0</v>
      </c>
      <c r="EZ19" s="59">
        <f t="shared" si="135"/>
        <v>0</v>
      </c>
      <c r="FA19" s="59">
        <f t="shared" si="136"/>
        <v>0</v>
      </c>
      <c r="FB19" s="59">
        <f t="shared" si="137"/>
        <v>0</v>
      </c>
      <c r="FD19" s="59">
        <f t="shared" si="138"/>
        <v>0.8</v>
      </c>
      <c r="FE19" s="59">
        <f t="shared" si="138"/>
        <v>0.8</v>
      </c>
      <c r="FF19" s="59">
        <f t="shared" si="138"/>
        <v>0.65</v>
      </c>
      <c r="FG19" s="59">
        <f t="shared" si="138"/>
        <v>0.65</v>
      </c>
      <c r="FH19" s="59">
        <f t="shared" si="138"/>
        <v>0.5</v>
      </c>
      <c r="FI19" s="59">
        <f t="shared" si="138"/>
        <v>0.5</v>
      </c>
      <c r="FJ19" s="59">
        <f t="shared" si="138"/>
        <v>0.5</v>
      </c>
      <c r="FK19" s="59">
        <f t="shared" si="138"/>
        <v>0.5</v>
      </c>
      <c r="FM19" s="59">
        <f t="shared" si="139"/>
        <v>0</v>
      </c>
      <c r="FN19" s="59">
        <f t="shared" si="186"/>
        <v>2.9333333333333336</v>
      </c>
      <c r="FO19" s="59">
        <f t="shared" si="140"/>
        <v>0</v>
      </c>
      <c r="FP19" s="59">
        <f t="shared" si="141"/>
        <v>0</v>
      </c>
      <c r="FQ19" s="59">
        <f t="shared" si="142"/>
        <v>0</v>
      </c>
      <c r="FR19" s="59">
        <f t="shared" si="143"/>
        <v>0</v>
      </c>
      <c r="FS19" s="59">
        <f t="shared" si="144"/>
        <v>0</v>
      </c>
      <c r="FT19" s="59">
        <f t="shared" si="145"/>
        <v>0</v>
      </c>
      <c r="FU19" s="59">
        <f t="shared" si="57"/>
        <v>2.9333333333333336</v>
      </c>
      <c r="FW19" s="59">
        <f t="shared" si="146"/>
        <v>0</v>
      </c>
      <c r="FX19" s="59">
        <f t="shared" si="147"/>
        <v>1</v>
      </c>
      <c r="FY19" s="59">
        <f t="shared" si="148"/>
        <v>0</v>
      </c>
      <c r="FZ19" s="59">
        <f t="shared" si="149"/>
        <v>0</v>
      </c>
      <c r="GA19" s="59">
        <f t="shared" si="150"/>
        <v>0</v>
      </c>
      <c r="GB19" s="59">
        <f t="shared" si="151"/>
        <v>0</v>
      </c>
      <c r="GC19" s="59">
        <f t="shared" si="152"/>
        <v>0</v>
      </c>
      <c r="GD19" s="59">
        <f t="shared" si="153"/>
        <v>0</v>
      </c>
      <c r="GF19" s="59">
        <f t="shared" si="154"/>
        <v>0.85</v>
      </c>
      <c r="GG19" s="59">
        <f t="shared" si="154"/>
        <v>0.85</v>
      </c>
      <c r="GH19" s="59">
        <f t="shared" si="154"/>
        <v>0.6</v>
      </c>
      <c r="GI19" s="59">
        <f t="shared" si="154"/>
        <v>0.6</v>
      </c>
      <c r="GJ19" s="59">
        <f t="shared" si="154"/>
        <v>0.5</v>
      </c>
      <c r="GK19" s="59">
        <f t="shared" si="154"/>
        <v>0.5</v>
      </c>
      <c r="GL19" s="59">
        <f t="shared" si="154"/>
        <v>0.5</v>
      </c>
      <c r="GM19" s="59">
        <f t="shared" si="154"/>
        <v>0.5</v>
      </c>
      <c r="GO19" s="59">
        <v>11</v>
      </c>
      <c r="GP19" s="59">
        <v>12</v>
      </c>
      <c r="GQ19" s="59">
        <v>20</v>
      </c>
      <c r="GR19" s="59">
        <v>25</v>
      </c>
      <c r="GS19" s="59">
        <v>35</v>
      </c>
      <c r="GT19" s="59">
        <v>35</v>
      </c>
      <c r="GU19" s="59">
        <v>40</v>
      </c>
      <c r="GV19" s="59">
        <v>40</v>
      </c>
      <c r="GX19" s="59">
        <f t="shared" si="155"/>
        <v>0</v>
      </c>
      <c r="GY19" s="59">
        <f t="shared" si="156"/>
        <v>0</v>
      </c>
      <c r="GZ19" s="59">
        <f t="shared" si="157"/>
        <v>0</v>
      </c>
      <c r="HA19" s="59">
        <f t="shared" si="158"/>
        <v>0</v>
      </c>
      <c r="HB19" s="59">
        <f t="shared" si="159"/>
        <v>0</v>
      </c>
      <c r="HC19" s="59">
        <f t="shared" si="160"/>
        <v>0</v>
      </c>
      <c r="HD19" s="59">
        <f t="shared" si="161"/>
        <v>0</v>
      </c>
      <c r="HE19" s="59">
        <f t="shared" si="162"/>
        <v>0</v>
      </c>
      <c r="HF19" s="59">
        <f t="shared" si="58"/>
        <v>0</v>
      </c>
      <c r="HI19" s="59"/>
      <c r="HK19" s="57"/>
      <c r="HL19" s="57">
        <f t="shared" si="163"/>
        <v>8</v>
      </c>
      <c r="HM19" s="57">
        <f t="shared" si="164"/>
        <v>8</v>
      </c>
      <c r="HN19" s="61">
        <f t="shared" si="165"/>
        <v>8</v>
      </c>
      <c r="HO19" s="57" t="str">
        <f t="shared" si="188"/>
        <v>2</v>
      </c>
      <c r="HP19" s="57">
        <f t="shared" si="166"/>
        <v>5</v>
      </c>
      <c r="HQ19" s="57">
        <f t="shared" si="167"/>
        <v>5</v>
      </c>
      <c r="HR19" s="57" t="str">
        <f t="shared" si="168"/>
        <v/>
      </c>
      <c r="HS19" s="57" t="str">
        <f t="shared" si="169"/>
        <v/>
      </c>
      <c r="HT19" s="57">
        <f t="shared" si="59"/>
        <v>0</v>
      </c>
      <c r="HU19" s="57" t="str">
        <f t="shared" si="170"/>
        <v>1</v>
      </c>
      <c r="HV19" s="57">
        <f t="shared" si="171"/>
        <v>0</v>
      </c>
      <c r="HW19" s="57" t="str">
        <f t="shared" si="172"/>
        <v/>
      </c>
      <c r="HX19" s="57" t="str">
        <f t="shared" si="173"/>
        <v>10</v>
      </c>
      <c r="HY19" s="57" t="str">
        <f t="shared" si="173"/>
        <v>13</v>
      </c>
      <c r="HZ19" s="57" t="str">
        <f t="shared" si="173"/>
        <v>11</v>
      </c>
      <c r="IA19" s="57" t="str">
        <f t="shared" si="173"/>
        <v>16</v>
      </c>
      <c r="IB19" s="57" t="str">
        <f t="shared" si="173"/>
        <v>20</v>
      </c>
      <c r="IC19" s="57" t="str">
        <f t="shared" si="173"/>
        <v>22</v>
      </c>
      <c r="ID19" s="57" t="str">
        <f t="shared" si="173"/>
        <v>27</v>
      </c>
      <c r="IE19" s="57" t="str">
        <f t="shared" si="173"/>
        <v>31</v>
      </c>
      <c r="IG19" s="57">
        <f t="shared" si="61"/>
        <v>0</v>
      </c>
      <c r="IH19" s="57">
        <f t="shared" si="62"/>
        <v>0</v>
      </c>
      <c r="II19" s="57">
        <f t="shared" si="63"/>
        <v>0</v>
      </c>
      <c r="IJ19" s="57">
        <f t="shared" si="64"/>
        <v>0</v>
      </c>
      <c r="IK19" s="57">
        <f t="shared" si="65"/>
        <v>0</v>
      </c>
      <c r="IL19" s="57">
        <f t="shared" si="66"/>
        <v>0</v>
      </c>
      <c r="IM19" s="57">
        <f t="shared" si="67"/>
        <v>0</v>
      </c>
      <c r="IN19" s="57">
        <f t="shared" si="68"/>
        <v>0</v>
      </c>
      <c r="IO19" s="57">
        <f t="shared" si="69"/>
        <v>0</v>
      </c>
      <c r="IP19" s="57">
        <f t="shared" si="174"/>
        <v>0</v>
      </c>
      <c r="IQ19" s="57">
        <f t="shared" si="175"/>
        <v>0</v>
      </c>
      <c r="IR19" s="57">
        <f t="shared" si="176"/>
        <v>0</v>
      </c>
      <c r="IS19" s="57">
        <f t="shared" si="177"/>
        <v>0</v>
      </c>
      <c r="IT19" s="57">
        <f t="shared" si="178"/>
        <v>0</v>
      </c>
      <c r="IU19" s="57">
        <f t="shared" si="179"/>
        <v>0</v>
      </c>
      <c r="IV19" s="57">
        <f t="shared" si="180"/>
        <v>0</v>
      </c>
      <c r="IW19" s="57">
        <f t="shared" si="181"/>
        <v>0</v>
      </c>
    </row>
    <row r="20" spans="1:257" ht="17.100000000000001" customHeight="1" thickTop="1" thickBot="1" x14ac:dyDescent="0.25">
      <c r="A20" s="365"/>
      <c r="B20" s="115">
        <v>6</v>
      </c>
      <c r="C20" s="108">
        <v>7</v>
      </c>
      <c r="D20" s="5"/>
      <c r="E20" s="5"/>
      <c r="F20" s="5"/>
      <c r="G20" s="5"/>
      <c r="H20" s="5"/>
      <c r="I20" s="5"/>
      <c r="J20" s="5"/>
      <c r="K20" s="5"/>
      <c r="L20" s="119"/>
      <c r="M20" s="261"/>
      <c r="N20" s="195">
        <v>500</v>
      </c>
      <c r="O20" s="196"/>
      <c r="P20" s="196"/>
      <c r="Q20" s="196"/>
      <c r="R20" s="197"/>
      <c r="S20" s="272" t="s">
        <v>36</v>
      </c>
      <c r="T20" s="272"/>
      <c r="U20" s="272"/>
      <c r="V20" s="273"/>
      <c r="W20" s="170"/>
      <c r="X20" s="13" t="b">
        <v>0</v>
      </c>
      <c r="Y20" s="13" t="b">
        <v>1</v>
      </c>
      <c r="Z20" s="13" t="b">
        <v>0</v>
      </c>
      <c r="AA20" s="13" t="b">
        <v>0</v>
      </c>
      <c r="AB20" s="13" t="b">
        <v>0</v>
      </c>
      <c r="AC20" s="13" t="b">
        <v>0</v>
      </c>
      <c r="AD20" s="13" t="b">
        <v>0</v>
      </c>
      <c r="AE20" s="13" t="b">
        <v>0</v>
      </c>
      <c r="AG20" s="57">
        <f t="shared" si="41"/>
        <v>0</v>
      </c>
      <c r="AH20" s="57">
        <f t="shared" si="42"/>
        <v>1</v>
      </c>
      <c r="AI20" s="57">
        <f t="shared" si="43"/>
        <v>0</v>
      </c>
      <c r="AJ20" s="57">
        <f t="shared" si="44"/>
        <v>0</v>
      </c>
      <c r="AK20" s="57">
        <f t="shared" si="45"/>
        <v>0</v>
      </c>
      <c r="AL20" s="57">
        <f t="shared" si="46"/>
        <v>0</v>
      </c>
      <c r="AM20" s="57">
        <f t="shared" si="47"/>
        <v>0</v>
      </c>
      <c r="AN20" s="57">
        <f t="shared" si="48"/>
        <v>0</v>
      </c>
      <c r="AP20" s="57">
        <f t="shared" si="70"/>
        <v>1</v>
      </c>
      <c r="AQ20" s="57">
        <f t="shared" si="71"/>
        <v>1</v>
      </c>
      <c r="AS20" s="57">
        <f t="shared" si="49"/>
        <v>1</v>
      </c>
      <c r="AT20" s="57" t="b">
        <f t="shared" si="50"/>
        <v>1</v>
      </c>
      <c r="AU20" s="57">
        <f t="shared" si="72"/>
        <v>1</v>
      </c>
      <c r="AV20" s="63">
        <f t="shared" si="73"/>
        <v>1</v>
      </c>
      <c r="AW20" s="57">
        <f t="shared" si="182"/>
        <v>2</v>
      </c>
      <c r="AX20" s="57">
        <f t="shared" si="183"/>
        <v>2</v>
      </c>
      <c r="AY20" s="57">
        <f t="shared" si="182"/>
        <v>4</v>
      </c>
      <c r="AZ20" s="57">
        <f t="shared" si="187"/>
        <v>4</v>
      </c>
      <c r="BA20" s="57" t="str">
        <f t="shared" si="51"/>
        <v/>
      </c>
      <c r="BB20" s="57" t="str">
        <f t="shared" si="184"/>
        <v/>
      </c>
      <c r="BC20" s="57" t="str">
        <f t="shared" si="74"/>
        <v/>
      </c>
      <c r="BD20" s="57" t="str">
        <f t="shared" si="75"/>
        <v/>
      </c>
      <c r="BE20" s="57" t="str">
        <f t="shared" si="76"/>
        <v/>
      </c>
      <c r="BG20" s="57">
        <f>IF(BF65=2,C20,0)</f>
        <v>7</v>
      </c>
      <c r="BH20" s="57">
        <f t="shared" si="77"/>
        <v>7</v>
      </c>
      <c r="BI20" s="57">
        <f t="shared" si="52"/>
        <v>1</v>
      </c>
      <c r="BL20" s="57">
        <f t="shared" si="78"/>
        <v>0</v>
      </c>
      <c r="BM20" s="57">
        <f t="shared" si="79"/>
        <v>0</v>
      </c>
      <c r="BN20" s="57">
        <f t="shared" si="80"/>
        <v>0.63</v>
      </c>
      <c r="BO20" s="57">
        <f t="shared" si="81"/>
        <v>25</v>
      </c>
      <c r="BP20" s="57">
        <f t="shared" si="82"/>
        <v>0</v>
      </c>
      <c r="BQ20" s="57">
        <f t="shared" si="83"/>
        <v>0</v>
      </c>
      <c r="BR20" s="57">
        <f t="shared" si="84"/>
        <v>0</v>
      </c>
      <c r="BS20" s="57">
        <f t="shared" si="85"/>
        <v>0</v>
      </c>
      <c r="BT20" s="57">
        <f t="shared" si="86"/>
        <v>0</v>
      </c>
      <c r="BU20" s="57">
        <f t="shared" si="87"/>
        <v>0</v>
      </c>
      <c r="BV20" s="57">
        <f t="shared" si="88"/>
        <v>0</v>
      </c>
      <c r="BW20" s="57">
        <f t="shared" si="89"/>
        <v>0</v>
      </c>
      <c r="BX20" s="57">
        <f t="shared" si="90"/>
        <v>0</v>
      </c>
      <c r="BY20" s="57">
        <f t="shared" si="91"/>
        <v>0</v>
      </c>
      <c r="BZ20" s="57">
        <f t="shared" si="92"/>
        <v>0</v>
      </c>
      <c r="CA20" s="57">
        <f t="shared" si="93"/>
        <v>0</v>
      </c>
      <c r="CC20" s="57">
        <f>N17-B20</f>
        <v>6</v>
      </c>
      <c r="CD20" s="57">
        <f t="shared" si="94"/>
        <v>1</v>
      </c>
      <c r="CE20" s="57" t="str">
        <f t="shared" si="185"/>
        <v>4</v>
      </c>
      <c r="CF20" s="57">
        <f t="shared" si="95"/>
        <v>-2</v>
      </c>
      <c r="CG20" s="57">
        <f t="shared" si="96"/>
        <v>-2</v>
      </c>
      <c r="CH20" s="57">
        <f t="shared" si="97"/>
        <v>0</v>
      </c>
      <c r="CI20" s="57">
        <f t="shared" si="98"/>
        <v>0</v>
      </c>
      <c r="CJ20" s="57">
        <f t="shared" si="99"/>
        <v>0</v>
      </c>
      <c r="CK20" s="57">
        <f t="shared" si="100"/>
        <v>4.41</v>
      </c>
      <c r="CL20" s="57" t="str">
        <f t="shared" si="53"/>
        <v/>
      </c>
      <c r="CM20" s="57">
        <f t="shared" si="101"/>
        <v>2</v>
      </c>
      <c r="CN20" s="57">
        <f t="shared" si="102"/>
        <v>0</v>
      </c>
      <c r="CO20" s="57" t="str">
        <f t="shared" si="103"/>
        <v/>
      </c>
      <c r="CP20" s="57" t="str">
        <f t="shared" si="54"/>
        <v/>
      </c>
      <c r="CW20" s="63" t="s">
        <v>44</v>
      </c>
      <c r="CX20" s="57">
        <f>IF(N19="Diâmetro seção circular",(N20/1000)*PI(),0)</f>
        <v>1.5707963267948966</v>
      </c>
      <c r="CY20" s="57">
        <f>IF(N19="Lado seção quadrada",(N20*4)/1000,0)</f>
        <v>0</v>
      </c>
      <c r="CZ20" s="64">
        <f>SUM(CX20:CY20)</f>
        <v>1.5707963267948966</v>
      </c>
      <c r="DH20" s="59">
        <f t="shared" si="104"/>
        <v>0</v>
      </c>
      <c r="DI20" s="59">
        <f t="shared" si="105"/>
        <v>0</v>
      </c>
      <c r="DJ20" s="70">
        <f t="shared" si="106"/>
        <v>2.4E-2</v>
      </c>
      <c r="DK20" s="59">
        <f t="shared" si="107"/>
        <v>35</v>
      </c>
      <c r="DL20" s="70">
        <f t="shared" si="108"/>
        <v>0</v>
      </c>
      <c r="DM20" s="59">
        <f t="shared" si="109"/>
        <v>0</v>
      </c>
      <c r="DN20" s="70">
        <f t="shared" si="110"/>
        <v>0</v>
      </c>
      <c r="DO20" s="59">
        <f t="shared" si="111"/>
        <v>0</v>
      </c>
      <c r="DP20" s="59">
        <f t="shared" si="112"/>
        <v>0</v>
      </c>
      <c r="DQ20" s="59">
        <f t="shared" si="113"/>
        <v>0</v>
      </c>
      <c r="DR20" s="59">
        <f t="shared" si="114"/>
        <v>0</v>
      </c>
      <c r="DS20" s="59">
        <f t="shared" si="115"/>
        <v>0</v>
      </c>
      <c r="DT20" s="70">
        <f t="shared" si="116"/>
        <v>0</v>
      </c>
      <c r="DU20" s="59">
        <f t="shared" si="117"/>
        <v>0</v>
      </c>
      <c r="DV20" s="70">
        <f t="shared" si="118"/>
        <v>0</v>
      </c>
      <c r="DW20" s="59">
        <f t="shared" si="119"/>
        <v>0</v>
      </c>
      <c r="DY20" s="70">
        <f t="shared" si="120"/>
        <v>2.4E-2</v>
      </c>
      <c r="DZ20" s="59">
        <f t="shared" si="120"/>
        <v>35</v>
      </c>
      <c r="EA20" s="59">
        <f t="shared" si="121"/>
        <v>0.84</v>
      </c>
      <c r="EB20" s="59">
        <f t="shared" si="122"/>
        <v>5.88</v>
      </c>
      <c r="EC20" s="59" t="str">
        <f t="shared" si="55"/>
        <v/>
      </c>
      <c r="EI20" s="59">
        <f>IF(BF65=2,C20,0)</f>
        <v>7</v>
      </c>
      <c r="EJ20" s="59">
        <f t="shared" si="123"/>
        <v>7</v>
      </c>
      <c r="EK20" s="59">
        <f t="shared" si="124"/>
        <v>7</v>
      </c>
      <c r="EL20" s="59">
        <f t="shared" si="125"/>
        <v>7</v>
      </c>
      <c r="EM20" s="59">
        <f t="shared" si="126"/>
        <v>7</v>
      </c>
      <c r="EN20" s="59" t="str">
        <f t="shared" si="127"/>
        <v/>
      </c>
      <c r="EO20" s="59" t="str">
        <f t="shared" si="128"/>
        <v/>
      </c>
      <c r="EP20" s="59" t="str">
        <f t="shared" si="129"/>
        <v/>
      </c>
      <c r="EQ20" s="59">
        <f t="shared" si="56"/>
        <v>0</v>
      </c>
      <c r="EU20" s="59">
        <f t="shared" si="130"/>
        <v>0</v>
      </c>
      <c r="EV20" s="59">
        <f t="shared" si="131"/>
        <v>1</v>
      </c>
      <c r="EW20" s="59">
        <f t="shared" si="132"/>
        <v>0</v>
      </c>
      <c r="EX20" s="59">
        <f t="shared" si="133"/>
        <v>0</v>
      </c>
      <c r="EY20" s="59">
        <f t="shared" si="134"/>
        <v>0</v>
      </c>
      <c r="EZ20" s="59">
        <f t="shared" si="135"/>
        <v>0</v>
      </c>
      <c r="FA20" s="59">
        <f t="shared" si="136"/>
        <v>0</v>
      </c>
      <c r="FB20" s="59">
        <f t="shared" si="137"/>
        <v>0</v>
      </c>
      <c r="FD20" s="59">
        <f t="shared" si="138"/>
        <v>0.8</v>
      </c>
      <c r="FE20" s="59">
        <f t="shared" si="138"/>
        <v>0.8</v>
      </c>
      <c r="FF20" s="59">
        <f t="shared" si="138"/>
        <v>0.65</v>
      </c>
      <c r="FG20" s="59">
        <f t="shared" si="138"/>
        <v>0.65</v>
      </c>
      <c r="FH20" s="59">
        <f t="shared" si="138"/>
        <v>0.5</v>
      </c>
      <c r="FI20" s="59">
        <f t="shared" si="138"/>
        <v>0.5</v>
      </c>
      <c r="FJ20" s="59">
        <f t="shared" si="138"/>
        <v>0.5</v>
      </c>
      <c r="FK20" s="59">
        <f t="shared" si="138"/>
        <v>0.5</v>
      </c>
      <c r="FM20" s="59">
        <f t="shared" si="139"/>
        <v>0</v>
      </c>
      <c r="FN20" s="59">
        <f t="shared" si="186"/>
        <v>2.666666666666667</v>
      </c>
      <c r="FO20" s="59">
        <f t="shared" si="140"/>
        <v>0</v>
      </c>
      <c r="FP20" s="59">
        <f t="shared" si="141"/>
        <v>0</v>
      </c>
      <c r="FQ20" s="59">
        <f t="shared" si="142"/>
        <v>0</v>
      </c>
      <c r="FR20" s="59">
        <f t="shared" si="143"/>
        <v>0</v>
      </c>
      <c r="FS20" s="59">
        <f t="shared" si="144"/>
        <v>0</v>
      </c>
      <c r="FT20" s="59">
        <f t="shared" si="145"/>
        <v>0</v>
      </c>
      <c r="FU20" s="59">
        <f t="shared" si="57"/>
        <v>2.666666666666667</v>
      </c>
      <c r="FW20" s="59">
        <f t="shared" si="146"/>
        <v>0</v>
      </c>
      <c r="FX20" s="59">
        <f t="shared" si="147"/>
        <v>1</v>
      </c>
      <c r="FY20" s="59">
        <f t="shared" si="148"/>
        <v>0</v>
      </c>
      <c r="FZ20" s="59">
        <f t="shared" si="149"/>
        <v>0</v>
      </c>
      <c r="GA20" s="59">
        <f t="shared" si="150"/>
        <v>0</v>
      </c>
      <c r="GB20" s="59">
        <f t="shared" si="151"/>
        <v>0</v>
      </c>
      <c r="GC20" s="59">
        <f t="shared" si="152"/>
        <v>0</v>
      </c>
      <c r="GD20" s="59">
        <f t="shared" si="153"/>
        <v>0</v>
      </c>
      <c r="GF20" s="59">
        <f t="shared" si="154"/>
        <v>0.85</v>
      </c>
      <c r="GG20" s="59">
        <f t="shared" si="154"/>
        <v>0.85</v>
      </c>
      <c r="GH20" s="59">
        <f t="shared" si="154"/>
        <v>0.6</v>
      </c>
      <c r="GI20" s="59">
        <f t="shared" si="154"/>
        <v>0.6</v>
      </c>
      <c r="GJ20" s="59">
        <f t="shared" si="154"/>
        <v>0.5</v>
      </c>
      <c r="GK20" s="59">
        <f t="shared" si="154"/>
        <v>0.5</v>
      </c>
      <c r="GL20" s="59">
        <f t="shared" si="154"/>
        <v>0.5</v>
      </c>
      <c r="GM20" s="59">
        <f t="shared" si="154"/>
        <v>0.5</v>
      </c>
      <c r="GO20" s="59">
        <v>11</v>
      </c>
      <c r="GP20" s="59">
        <v>12</v>
      </c>
      <c r="GQ20" s="59">
        <v>20</v>
      </c>
      <c r="GR20" s="59">
        <v>25</v>
      </c>
      <c r="GS20" s="59">
        <v>35</v>
      </c>
      <c r="GT20" s="59">
        <v>35</v>
      </c>
      <c r="GU20" s="59">
        <v>40</v>
      </c>
      <c r="GV20" s="59">
        <v>40</v>
      </c>
      <c r="GX20" s="59">
        <f t="shared" si="155"/>
        <v>0</v>
      </c>
      <c r="GY20" s="59">
        <f t="shared" si="156"/>
        <v>0</v>
      </c>
      <c r="GZ20" s="59">
        <f t="shared" si="157"/>
        <v>0</v>
      </c>
      <c r="HA20" s="59">
        <f t="shared" si="158"/>
        <v>0</v>
      </c>
      <c r="HB20" s="59">
        <f t="shared" si="159"/>
        <v>0</v>
      </c>
      <c r="HC20" s="59">
        <f t="shared" si="160"/>
        <v>0</v>
      </c>
      <c r="HD20" s="59">
        <f t="shared" si="161"/>
        <v>0</v>
      </c>
      <c r="HE20" s="59">
        <f t="shared" si="162"/>
        <v>0</v>
      </c>
      <c r="HF20" s="59">
        <f t="shared" si="58"/>
        <v>0</v>
      </c>
      <c r="HI20" s="59"/>
      <c r="HK20" s="57"/>
      <c r="HL20" s="57">
        <f t="shared" si="163"/>
        <v>7</v>
      </c>
      <c r="HM20" s="57">
        <f t="shared" si="164"/>
        <v>7</v>
      </c>
      <c r="HN20" s="61">
        <f t="shared" si="165"/>
        <v>7</v>
      </c>
      <c r="HO20" s="57" t="str">
        <f t="shared" si="188"/>
        <v>2</v>
      </c>
      <c r="HP20" s="57">
        <f t="shared" si="166"/>
        <v>4</v>
      </c>
      <c r="HQ20" s="57">
        <f t="shared" si="167"/>
        <v>4</v>
      </c>
      <c r="HR20" s="57" t="str">
        <f t="shared" si="168"/>
        <v/>
      </c>
      <c r="HS20" s="57" t="str">
        <f t="shared" si="169"/>
        <v/>
      </c>
      <c r="HT20" s="57">
        <f t="shared" si="59"/>
        <v>0</v>
      </c>
      <c r="HU20" s="57" t="str">
        <f t="shared" si="170"/>
        <v>1</v>
      </c>
      <c r="HV20" s="57">
        <f t="shared" si="171"/>
        <v>0</v>
      </c>
      <c r="HW20" s="57" t="str">
        <f t="shared" si="172"/>
        <v/>
      </c>
      <c r="HX20" s="57" t="str">
        <f t="shared" si="173"/>
        <v>10</v>
      </c>
      <c r="HY20" s="57" t="str">
        <f t="shared" si="173"/>
        <v>13</v>
      </c>
      <c r="HZ20" s="57" t="str">
        <f t="shared" si="173"/>
        <v>11</v>
      </c>
      <c r="IA20" s="57" t="str">
        <f t="shared" si="173"/>
        <v>16</v>
      </c>
      <c r="IB20" s="57" t="str">
        <f t="shared" si="173"/>
        <v>20</v>
      </c>
      <c r="IC20" s="57" t="str">
        <f t="shared" si="173"/>
        <v>22</v>
      </c>
      <c r="ID20" s="57" t="str">
        <f t="shared" si="173"/>
        <v>27</v>
      </c>
      <c r="IE20" s="57" t="str">
        <f t="shared" si="173"/>
        <v>31</v>
      </c>
      <c r="IG20" s="57">
        <f t="shared" si="61"/>
        <v>0</v>
      </c>
      <c r="IH20" s="57">
        <f t="shared" si="62"/>
        <v>0</v>
      </c>
      <c r="II20" s="57">
        <f t="shared" si="63"/>
        <v>0</v>
      </c>
      <c r="IJ20" s="57">
        <f t="shared" si="64"/>
        <v>0</v>
      </c>
      <c r="IK20" s="57">
        <f t="shared" si="65"/>
        <v>0</v>
      </c>
      <c r="IL20" s="57">
        <f t="shared" si="66"/>
        <v>0</v>
      </c>
      <c r="IM20" s="57">
        <f t="shared" si="67"/>
        <v>0</v>
      </c>
      <c r="IN20" s="57">
        <f t="shared" si="68"/>
        <v>0</v>
      </c>
      <c r="IO20" s="57">
        <f t="shared" si="69"/>
        <v>0</v>
      </c>
      <c r="IP20" s="57">
        <f t="shared" si="174"/>
        <v>0</v>
      </c>
      <c r="IQ20" s="57">
        <f t="shared" si="175"/>
        <v>0</v>
      </c>
      <c r="IR20" s="57">
        <f t="shared" si="176"/>
        <v>0</v>
      </c>
      <c r="IS20" s="57">
        <f t="shared" si="177"/>
        <v>0</v>
      </c>
      <c r="IT20" s="57">
        <f t="shared" si="178"/>
        <v>0</v>
      </c>
      <c r="IU20" s="57">
        <f t="shared" si="179"/>
        <v>0</v>
      </c>
      <c r="IV20" s="57">
        <f t="shared" si="180"/>
        <v>0</v>
      </c>
      <c r="IW20" s="57">
        <f t="shared" si="181"/>
        <v>0</v>
      </c>
    </row>
    <row r="21" spans="1:257" ht="17.100000000000001" customHeight="1" thickTop="1" thickBot="1" x14ac:dyDescent="0.25">
      <c r="A21" s="365"/>
      <c r="B21" s="115">
        <v>7</v>
      </c>
      <c r="C21" s="108">
        <v>12</v>
      </c>
      <c r="D21" s="5"/>
      <c r="E21" s="5"/>
      <c r="F21" s="5"/>
      <c r="G21" s="5"/>
      <c r="H21" s="5"/>
      <c r="I21" s="5"/>
      <c r="J21" s="5"/>
      <c r="K21" s="5"/>
      <c r="L21" s="119"/>
      <c r="M21" s="261"/>
      <c r="N21" s="384"/>
      <c r="O21" s="385"/>
      <c r="P21" s="385"/>
      <c r="Q21" s="244"/>
      <c r="R21" s="244"/>
      <c r="S21" s="244"/>
      <c r="T21" s="193"/>
      <c r="U21" s="194"/>
      <c r="V21" s="153"/>
      <c r="W21" s="170"/>
      <c r="X21" s="13" t="b">
        <v>0</v>
      </c>
      <c r="Y21" s="13" t="b">
        <v>1</v>
      </c>
      <c r="Z21" s="13" t="b">
        <v>0</v>
      </c>
      <c r="AA21" s="13" t="b">
        <v>0</v>
      </c>
      <c r="AB21" s="13" t="b">
        <v>0</v>
      </c>
      <c r="AC21" s="13" t="b">
        <v>0</v>
      </c>
      <c r="AD21" s="13" t="b">
        <v>0</v>
      </c>
      <c r="AE21" s="13" t="b">
        <v>0</v>
      </c>
      <c r="AG21" s="57">
        <f t="shared" si="41"/>
        <v>0</v>
      </c>
      <c r="AH21" s="57">
        <f t="shared" si="42"/>
        <v>1</v>
      </c>
      <c r="AI21" s="57">
        <f t="shared" si="43"/>
        <v>0</v>
      </c>
      <c r="AJ21" s="57">
        <f t="shared" si="44"/>
        <v>0</v>
      </c>
      <c r="AK21" s="57">
        <f t="shared" si="45"/>
        <v>0</v>
      </c>
      <c r="AL21" s="57">
        <f t="shared" si="46"/>
        <v>0</v>
      </c>
      <c r="AM21" s="57">
        <f t="shared" si="47"/>
        <v>0</v>
      </c>
      <c r="AN21" s="57">
        <f t="shared" si="48"/>
        <v>0</v>
      </c>
      <c r="AP21" s="57">
        <f t="shared" si="70"/>
        <v>1</v>
      </c>
      <c r="AQ21" s="57">
        <f t="shared" si="71"/>
        <v>1</v>
      </c>
      <c r="AS21" s="57">
        <f t="shared" si="49"/>
        <v>1</v>
      </c>
      <c r="AT21" s="57" t="b">
        <f t="shared" si="50"/>
        <v>1</v>
      </c>
      <c r="AU21" s="57">
        <f t="shared" si="72"/>
        <v>1</v>
      </c>
      <c r="AV21" s="63">
        <f t="shared" si="73"/>
        <v>1</v>
      </c>
      <c r="AW21" s="57">
        <f t="shared" si="182"/>
        <v>2</v>
      </c>
      <c r="AX21" s="57">
        <f t="shared" si="183"/>
        <v>2</v>
      </c>
      <c r="AY21" s="57">
        <f t="shared" si="182"/>
        <v>4</v>
      </c>
      <c r="AZ21" s="57">
        <f t="shared" si="187"/>
        <v>4</v>
      </c>
      <c r="BA21" s="57" t="str">
        <f t="shared" si="51"/>
        <v/>
      </c>
      <c r="BB21" s="57" t="str">
        <f t="shared" si="184"/>
        <v/>
      </c>
      <c r="BC21" s="57" t="str">
        <f t="shared" si="74"/>
        <v/>
      </c>
      <c r="BD21" s="57" t="str">
        <f t="shared" si="75"/>
        <v/>
      </c>
      <c r="BE21" s="57" t="str">
        <f t="shared" si="76"/>
        <v/>
      </c>
      <c r="BG21" s="57">
        <f>IF(BF65=2,C21,0)</f>
        <v>12</v>
      </c>
      <c r="BH21" s="57">
        <f t="shared" si="77"/>
        <v>12</v>
      </c>
      <c r="BI21" s="57">
        <f t="shared" si="52"/>
        <v>1</v>
      </c>
      <c r="BL21" s="57">
        <f t="shared" si="78"/>
        <v>0</v>
      </c>
      <c r="BM21" s="57">
        <f t="shared" si="79"/>
        <v>0</v>
      </c>
      <c r="BN21" s="57">
        <f t="shared" si="80"/>
        <v>0.63</v>
      </c>
      <c r="BO21" s="57">
        <f t="shared" si="81"/>
        <v>25</v>
      </c>
      <c r="BP21" s="57">
        <f t="shared" si="82"/>
        <v>0</v>
      </c>
      <c r="BQ21" s="57">
        <f t="shared" si="83"/>
        <v>0</v>
      </c>
      <c r="BR21" s="57">
        <f t="shared" si="84"/>
        <v>0</v>
      </c>
      <c r="BS21" s="57">
        <f t="shared" si="85"/>
        <v>0</v>
      </c>
      <c r="BT21" s="57">
        <f t="shared" si="86"/>
        <v>0</v>
      </c>
      <c r="BU21" s="57">
        <f t="shared" si="87"/>
        <v>0</v>
      </c>
      <c r="BV21" s="57">
        <f t="shared" si="88"/>
        <v>0</v>
      </c>
      <c r="BW21" s="57">
        <f t="shared" si="89"/>
        <v>0</v>
      </c>
      <c r="BX21" s="57">
        <f t="shared" si="90"/>
        <v>0</v>
      </c>
      <c r="BY21" s="57">
        <f t="shared" si="91"/>
        <v>0</v>
      </c>
      <c r="BZ21" s="57">
        <f t="shared" si="92"/>
        <v>0</v>
      </c>
      <c r="CA21" s="57">
        <f t="shared" si="93"/>
        <v>0</v>
      </c>
      <c r="CC21" s="57">
        <f>N17-B21</f>
        <v>5</v>
      </c>
      <c r="CD21" s="57">
        <f t="shared" si="94"/>
        <v>1</v>
      </c>
      <c r="CE21" s="57" t="str">
        <f t="shared" si="185"/>
        <v>4</v>
      </c>
      <c r="CF21" s="57">
        <f t="shared" si="95"/>
        <v>-1</v>
      </c>
      <c r="CG21" s="57">
        <f t="shared" si="96"/>
        <v>-1</v>
      </c>
      <c r="CH21" s="57">
        <f t="shared" si="97"/>
        <v>0</v>
      </c>
      <c r="CI21" s="57">
        <f t="shared" si="98"/>
        <v>0</v>
      </c>
      <c r="CJ21" s="57">
        <f t="shared" si="99"/>
        <v>0</v>
      </c>
      <c r="CK21" s="57">
        <f t="shared" si="100"/>
        <v>7.5600000000000005</v>
      </c>
      <c r="CL21" s="57" t="str">
        <f t="shared" si="53"/>
        <v/>
      </c>
      <c r="CM21" s="57">
        <f t="shared" si="101"/>
        <v>2</v>
      </c>
      <c r="CN21" s="57">
        <f t="shared" si="102"/>
        <v>0</v>
      </c>
      <c r="CO21" s="57" t="str">
        <f t="shared" si="103"/>
        <v/>
      </c>
      <c r="CP21" s="57" t="str">
        <f t="shared" si="54"/>
        <v/>
      </c>
      <c r="CW21" s="63" t="s">
        <v>45</v>
      </c>
      <c r="CX21" s="57">
        <f>IF(N15="OK",N17,0)</f>
        <v>12</v>
      </c>
      <c r="DF21" s="57">
        <f>IF(N19="Diâmetro seção circular",DC23,0)</f>
        <v>0.19634954084936207</v>
      </c>
      <c r="DH21" s="59">
        <f t="shared" si="104"/>
        <v>0</v>
      </c>
      <c r="DI21" s="59">
        <f t="shared" si="105"/>
        <v>0</v>
      </c>
      <c r="DJ21" s="70">
        <f t="shared" si="106"/>
        <v>2.4E-2</v>
      </c>
      <c r="DK21" s="59">
        <f t="shared" si="107"/>
        <v>35</v>
      </c>
      <c r="DL21" s="70">
        <f t="shared" si="108"/>
        <v>0</v>
      </c>
      <c r="DM21" s="59">
        <f t="shared" si="109"/>
        <v>0</v>
      </c>
      <c r="DN21" s="70">
        <f t="shared" si="110"/>
        <v>0</v>
      </c>
      <c r="DO21" s="59">
        <f t="shared" si="111"/>
        <v>0</v>
      </c>
      <c r="DP21" s="59">
        <f t="shared" si="112"/>
        <v>0</v>
      </c>
      <c r="DQ21" s="59">
        <f t="shared" si="113"/>
        <v>0</v>
      </c>
      <c r="DR21" s="59">
        <f t="shared" si="114"/>
        <v>0</v>
      </c>
      <c r="DS21" s="59">
        <f t="shared" si="115"/>
        <v>0</v>
      </c>
      <c r="DT21" s="70">
        <f t="shared" si="116"/>
        <v>0</v>
      </c>
      <c r="DU21" s="59">
        <f t="shared" si="117"/>
        <v>0</v>
      </c>
      <c r="DV21" s="70">
        <f t="shared" si="118"/>
        <v>0</v>
      </c>
      <c r="DW21" s="59">
        <f t="shared" si="119"/>
        <v>0</v>
      </c>
      <c r="DY21" s="70">
        <f t="shared" si="120"/>
        <v>2.4E-2</v>
      </c>
      <c r="DZ21" s="59">
        <f t="shared" si="120"/>
        <v>35</v>
      </c>
      <c r="EA21" s="59">
        <f t="shared" si="121"/>
        <v>0.84</v>
      </c>
      <c r="EB21" s="59">
        <f t="shared" si="122"/>
        <v>10.08</v>
      </c>
      <c r="EC21" s="59" t="str">
        <f t="shared" si="55"/>
        <v/>
      </c>
      <c r="EI21" s="59">
        <f>IF(BF65=2,C21,0)</f>
        <v>12</v>
      </c>
      <c r="EJ21" s="59">
        <f t="shared" si="123"/>
        <v>12</v>
      </c>
      <c r="EK21" s="59">
        <f t="shared" si="124"/>
        <v>12</v>
      </c>
      <c r="EL21" s="59">
        <f t="shared" si="125"/>
        <v>12</v>
      </c>
      <c r="EM21" s="59">
        <f t="shared" si="126"/>
        <v>12</v>
      </c>
      <c r="EN21" s="59" t="str">
        <f t="shared" si="127"/>
        <v/>
      </c>
      <c r="EO21" s="59" t="str">
        <f t="shared" si="128"/>
        <v/>
      </c>
      <c r="EP21" s="59" t="str">
        <f t="shared" si="129"/>
        <v/>
      </c>
      <c r="EQ21" s="59">
        <f t="shared" si="56"/>
        <v>0</v>
      </c>
      <c r="EU21" s="59">
        <f t="shared" si="130"/>
        <v>0</v>
      </c>
      <c r="EV21" s="59">
        <f t="shared" si="131"/>
        <v>1</v>
      </c>
      <c r="EW21" s="59">
        <f t="shared" si="132"/>
        <v>0</v>
      </c>
      <c r="EX21" s="59">
        <f t="shared" si="133"/>
        <v>0</v>
      </c>
      <c r="EY21" s="59">
        <f t="shared" si="134"/>
        <v>0</v>
      </c>
      <c r="EZ21" s="59">
        <f t="shared" si="135"/>
        <v>0</v>
      </c>
      <c r="FA21" s="59">
        <f t="shared" si="136"/>
        <v>0</v>
      </c>
      <c r="FB21" s="59">
        <f t="shared" si="137"/>
        <v>0</v>
      </c>
      <c r="FD21" s="59">
        <f t="shared" si="138"/>
        <v>0.8</v>
      </c>
      <c r="FE21" s="59">
        <f t="shared" si="138"/>
        <v>0.8</v>
      </c>
      <c r="FF21" s="59">
        <f t="shared" si="138"/>
        <v>0.65</v>
      </c>
      <c r="FG21" s="59">
        <f t="shared" si="138"/>
        <v>0.65</v>
      </c>
      <c r="FH21" s="59">
        <f t="shared" si="138"/>
        <v>0.5</v>
      </c>
      <c r="FI21" s="59">
        <f t="shared" si="138"/>
        <v>0.5</v>
      </c>
      <c r="FJ21" s="59">
        <f t="shared" si="138"/>
        <v>0.5</v>
      </c>
      <c r="FK21" s="59">
        <f t="shared" si="138"/>
        <v>0.5</v>
      </c>
      <c r="FM21" s="59">
        <f t="shared" si="139"/>
        <v>0</v>
      </c>
      <c r="FN21" s="59">
        <f t="shared" si="186"/>
        <v>4.0000000000000009</v>
      </c>
      <c r="FO21" s="59">
        <f t="shared" si="140"/>
        <v>0</v>
      </c>
      <c r="FP21" s="59">
        <f t="shared" si="141"/>
        <v>0</v>
      </c>
      <c r="FQ21" s="59">
        <f t="shared" si="142"/>
        <v>0</v>
      </c>
      <c r="FR21" s="59">
        <f t="shared" si="143"/>
        <v>0</v>
      </c>
      <c r="FS21" s="59">
        <f t="shared" si="144"/>
        <v>0</v>
      </c>
      <c r="FT21" s="59">
        <f t="shared" si="145"/>
        <v>0</v>
      </c>
      <c r="FU21" s="59">
        <f t="shared" si="57"/>
        <v>4.0000000000000009</v>
      </c>
      <c r="FW21" s="59">
        <f t="shared" si="146"/>
        <v>0</v>
      </c>
      <c r="FX21" s="59">
        <f t="shared" si="147"/>
        <v>1</v>
      </c>
      <c r="FY21" s="59">
        <f t="shared" si="148"/>
        <v>0</v>
      </c>
      <c r="FZ21" s="59">
        <f t="shared" si="149"/>
        <v>0</v>
      </c>
      <c r="GA21" s="59">
        <f t="shared" si="150"/>
        <v>0</v>
      </c>
      <c r="GB21" s="59">
        <f t="shared" si="151"/>
        <v>0</v>
      </c>
      <c r="GC21" s="59">
        <f t="shared" si="152"/>
        <v>0</v>
      </c>
      <c r="GD21" s="59">
        <f t="shared" si="153"/>
        <v>0</v>
      </c>
      <c r="GF21" s="59">
        <f t="shared" si="154"/>
        <v>0.85</v>
      </c>
      <c r="GG21" s="59">
        <f t="shared" si="154"/>
        <v>0.85</v>
      </c>
      <c r="GH21" s="59">
        <f t="shared" si="154"/>
        <v>0.6</v>
      </c>
      <c r="GI21" s="59">
        <f t="shared" si="154"/>
        <v>0.6</v>
      </c>
      <c r="GJ21" s="59">
        <f t="shared" si="154"/>
        <v>0.5</v>
      </c>
      <c r="GK21" s="59">
        <f t="shared" si="154"/>
        <v>0.5</v>
      </c>
      <c r="GL21" s="59">
        <f t="shared" si="154"/>
        <v>0.5</v>
      </c>
      <c r="GM21" s="59">
        <f t="shared" si="154"/>
        <v>0.5</v>
      </c>
      <c r="GO21" s="59">
        <v>11</v>
      </c>
      <c r="GP21" s="59">
        <v>12</v>
      </c>
      <c r="GQ21" s="59">
        <v>20</v>
      </c>
      <c r="GR21" s="59">
        <v>25</v>
      </c>
      <c r="GS21" s="59">
        <v>35</v>
      </c>
      <c r="GT21" s="59">
        <v>35</v>
      </c>
      <c r="GU21" s="59">
        <v>40</v>
      </c>
      <c r="GV21" s="59">
        <v>40</v>
      </c>
      <c r="GX21" s="59">
        <f t="shared" si="155"/>
        <v>0</v>
      </c>
      <c r="GY21" s="59">
        <f t="shared" si="156"/>
        <v>0</v>
      </c>
      <c r="GZ21" s="59">
        <f t="shared" si="157"/>
        <v>0</v>
      </c>
      <c r="HA21" s="59">
        <f t="shared" si="158"/>
        <v>0</v>
      </c>
      <c r="HB21" s="59">
        <f t="shared" si="159"/>
        <v>0</v>
      </c>
      <c r="HC21" s="59">
        <f t="shared" si="160"/>
        <v>0</v>
      </c>
      <c r="HD21" s="59">
        <f t="shared" si="161"/>
        <v>0</v>
      </c>
      <c r="HE21" s="59">
        <f t="shared" si="162"/>
        <v>0</v>
      </c>
      <c r="HF21" s="59">
        <f t="shared" si="58"/>
        <v>0</v>
      </c>
      <c r="HI21" s="59"/>
      <c r="HK21" s="57"/>
      <c r="HL21" s="57">
        <f t="shared" si="163"/>
        <v>12</v>
      </c>
      <c r="HM21" s="57">
        <f t="shared" si="164"/>
        <v>12</v>
      </c>
      <c r="HN21" s="61">
        <f t="shared" si="165"/>
        <v>12</v>
      </c>
      <c r="HO21" s="57" t="str">
        <f t="shared" si="188"/>
        <v>2</v>
      </c>
      <c r="HP21" s="57">
        <f t="shared" si="166"/>
        <v>3</v>
      </c>
      <c r="HQ21" s="57">
        <f t="shared" si="167"/>
        <v>3</v>
      </c>
      <c r="HR21" s="57" t="str">
        <f t="shared" si="168"/>
        <v/>
      </c>
      <c r="HS21" s="57" t="str">
        <f t="shared" si="169"/>
        <v/>
      </c>
      <c r="HT21" s="57">
        <f t="shared" si="59"/>
        <v>0</v>
      </c>
      <c r="HU21" s="57" t="str">
        <f t="shared" si="170"/>
        <v>1</v>
      </c>
      <c r="HV21" s="57">
        <f t="shared" si="171"/>
        <v>0</v>
      </c>
      <c r="HW21" s="57" t="str">
        <f t="shared" si="172"/>
        <v/>
      </c>
      <c r="HX21" s="57" t="str">
        <f t="shared" si="173"/>
        <v>10</v>
      </c>
      <c r="HY21" s="57" t="str">
        <f t="shared" si="173"/>
        <v>13</v>
      </c>
      <c r="HZ21" s="57" t="str">
        <f t="shared" si="173"/>
        <v>11</v>
      </c>
      <c r="IA21" s="57" t="str">
        <f t="shared" si="173"/>
        <v>16</v>
      </c>
      <c r="IB21" s="57" t="str">
        <f t="shared" si="173"/>
        <v>20</v>
      </c>
      <c r="IC21" s="57" t="str">
        <f t="shared" si="173"/>
        <v>22</v>
      </c>
      <c r="ID21" s="57" t="str">
        <f t="shared" si="173"/>
        <v>27</v>
      </c>
      <c r="IE21" s="57" t="str">
        <f t="shared" si="173"/>
        <v>31</v>
      </c>
      <c r="IG21" s="57">
        <f t="shared" si="61"/>
        <v>0</v>
      </c>
      <c r="IH21" s="57">
        <f t="shared" si="62"/>
        <v>0</v>
      </c>
      <c r="II21" s="57">
        <f t="shared" si="63"/>
        <v>0</v>
      </c>
      <c r="IJ21" s="57">
        <f t="shared" si="64"/>
        <v>0</v>
      </c>
      <c r="IK21" s="57">
        <f t="shared" si="65"/>
        <v>0</v>
      </c>
      <c r="IL21" s="57">
        <f t="shared" si="66"/>
        <v>0</v>
      </c>
      <c r="IM21" s="57">
        <f t="shared" si="67"/>
        <v>0</v>
      </c>
      <c r="IN21" s="57">
        <f t="shared" si="68"/>
        <v>0</v>
      </c>
      <c r="IO21" s="57">
        <f t="shared" si="69"/>
        <v>0</v>
      </c>
      <c r="IP21" s="57">
        <f t="shared" si="174"/>
        <v>0</v>
      </c>
      <c r="IQ21" s="57">
        <f t="shared" si="175"/>
        <v>0</v>
      </c>
      <c r="IR21" s="57">
        <f t="shared" si="176"/>
        <v>0</v>
      </c>
      <c r="IS21" s="57">
        <f t="shared" si="177"/>
        <v>0</v>
      </c>
      <c r="IT21" s="57">
        <f t="shared" si="178"/>
        <v>0</v>
      </c>
      <c r="IU21" s="57">
        <f t="shared" si="179"/>
        <v>0</v>
      </c>
      <c r="IV21" s="57">
        <f t="shared" si="180"/>
        <v>0</v>
      </c>
      <c r="IW21" s="57">
        <f t="shared" si="181"/>
        <v>0</v>
      </c>
    </row>
    <row r="22" spans="1:257" ht="17.100000000000001" customHeight="1" thickTop="1" thickBot="1" x14ac:dyDescent="0.25">
      <c r="A22" s="365"/>
      <c r="B22" s="115">
        <v>8</v>
      </c>
      <c r="C22" s="108">
        <v>25</v>
      </c>
      <c r="D22" s="5"/>
      <c r="E22" s="5"/>
      <c r="F22" s="5"/>
      <c r="G22" s="5"/>
      <c r="H22" s="5"/>
      <c r="I22" s="5"/>
      <c r="J22" s="5"/>
      <c r="K22" s="5"/>
      <c r="L22" s="119"/>
      <c r="M22" s="173">
        <f>IF(A6=N15,1,FALSE)</f>
        <v>1</v>
      </c>
      <c r="N22" s="274" t="s">
        <v>37</v>
      </c>
      <c r="O22" s="275"/>
      <c r="P22" s="275"/>
      <c r="Q22" s="275"/>
      <c r="R22" s="275"/>
      <c r="S22" s="275"/>
      <c r="T22" s="275"/>
      <c r="U22" s="275"/>
      <c r="V22" s="276"/>
      <c r="W22" s="170"/>
      <c r="X22" s="13" t="b">
        <v>0</v>
      </c>
      <c r="Y22" s="13" t="b">
        <v>1</v>
      </c>
      <c r="Z22" s="13" t="b">
        <v>0</v>
      </c>
      <c r="AA22" s="13" t="b">
        <v>0</v>
      </c>
      <c r="AB22" s="13" t="b">
        <v>0</v>
      </c>
      <c r="AC22" s="13" t="b">
        <v>0</v>
      </c>
      <c r="AD22" s="13" t="b">
        <v>0</v>
      </c>
      <c r="AE22" s="13" t="b">
        <v>0</v>
      </c>
      <c r="AG22" s="57">
        <f t="shared" si="41"/>
        <v>0</v>
      </c>
      <c r="AH22" s="57">
        <f t="shared" si="42"/>
        <v>1</v>
      </c>
      <c r="AI22" s="57">
        <f t="shared" si="43"/>
        <v>0</v>
      </c>
      <c r="AJ22" s="57">
        <f t="shared" si="44"/>
        <v>0</v>
      </c>
      <c r="AK22" s="57">
        <f t="shared" si="45"/>
        <v>0</v>
      </c>
      <c r="AL22" s="57">
        <f t="shared" si="46"/>
        <v>0</v>
      </c>
      <c r="AM22" s="57">
        <f t="shared" si="47"/>
        <v>0</v>
      </c>
      <c r="AN22" s="57">
        <f t="shared" si="48"/>
        <v>0</v>
      </c>
      <c r="AP22" s="57">
        <f t="shared" si="70"/>
        <v>1</v>
      </c>
      <c r="AQ22" s="57">
        <f t="shared" si="71"/>
        <v>1</v>
      </c>
      <c r="AS22" s="57">
        <f t="shared" si="49"/>
        <v>1</v>
      </c>
      <c r="AT22" s="57" t="b">
        <f t="shared" si="50"/>
        <v>1</v>
      </c>
      <c r="AU22" s="57">
        <f t="shared" si="72"/>
        <v>1</v>
      </c>
      <c r="AV22" s="63">
        <f t="shared" si="73"/>
        <v>1</v>
      </c>
      <c r="AW22" s="57">
        <f t="shared" si="182"/>
        <v>2</v>
      </c>
      <c r="AX22" s="57">
        <f t="shared" si="183"/>
        <v>2</v>
      </c>
      <c r="AY22" s="57">
        <f t="shared" si="182"/>
        <v>4</v>
      </c>
      <c r="AZ22" s="57">
        <f t="shared" si="187"/>
        <v>4</v>
      </c>
      <c r="BA22" s="57" t="str">
        <f t="shared" si="51"/>
        <v/>
      </c>
      <c r="BB22" s="57" t="str">
        <f t="shared" si="184"/>
        <v/>
      </c>
      <c r="BC22" s="57" t="str">
        <f t="shared" si="74"/>
        <v/>
      </c>
      <c r="BD22" s="57" t="str">
        <f t="shared" si="75"/>
        <v/>
      </c>
      <c r="BE22" s="57" t="str">
        <f t="shared" si="76"/>
        <v/>
      </c>
      <c r="BG22" s="57">
        <f>IF(BF65=2,C22,0)</f>
        <v>25</v>
      </c>
      <c r="BH22" s="57">
        <f t="shared" si="77"/>
        <v>25</v>
      </c>
      <c r="BI22" s="57">
        <f t="shared" si="52"/>
        <v>1</v>
      </c>
      <c r="BL22" s="57">
        <f t="shared" si="78"/>
        <v>0</v>
      </c>
      <c r="BM22" s="57">
        <f t="shared" si="79"/>
        <v>0</v>
      </c>
      <c r="BN22" s="57">
        <f t="shared" si="80"/>
        <v>0.63</v>
      </c>
      <c r="BO22" s="57">
        <f t="shared" si="81"/>
        <v>25</v>
      </c>
      <c r="BP22" s="57">
        <f t="shared" si="82"/>
        <v>0</v>
      </c>
      <c r="BQ22" s="57">
        <f t="shared" si="83"/>
        <v>0</v>
      </c>
      <c r="BR22" s="57">
        <f t="shared" si="84"/>
        <v>0</v>
      </c>
      <c r="BS22" s="57">
        <f t="shared" si="85"/>
        <v>0</v>
      </c>
      <c r="BT22" s="57">
        <f t="shared" si="86"/>
        <v>0</v>
      </c>
      <c r="BU22" s="57">
        <f t="shared" si="87"/>
        <v>0</v>
      </c>
      <c r="BV22" s="57">
        <f t="shared" si="88"/>
        <v>0</v>
      </c>
      <c r="BW22" s="57">
        <f t="shared" si="89"/>
        <v>0</v>
      </c>
      <c r="BX22" s="57">
        <f t="shared" si="90"/>
        <v>0</v>
      </c>
      <c r="BY22" s="57">
        <f t="shared" si="91"/>
        <v>0</v>
      </c>
      <c r="BZ22" s="57">
        <f t="shared" si="92"/>
        <v>0</v>
      </c>
      <c r="CA22" s="57">
        <f t="shared" si="93"/>
        <v>0</v>
      </c>
      <c r="CC22" s="57">
        <f>N17-B22</f>
        <v>4</v>
      </c>
      <c r="CD22" s="57">
        <f t="shared" si="94"/>
        <v>1</v>
      </c>
      <c r="CE22" s="57" t="str">
        <f t="shared" si="185"/>
        <v>4</v>
      </c>
      <c r="CF22" s="57">
        <f t="shared" si="95"/>
        <v>0</v>
      </c>
      <c r="CG22" s="57">
        <f t="shared" si="96"/>
        <v>0</v>
      </c>
      <c r="CH22" s="57">
        <f t="shared" si="97"/>
        <v>1</v>
      </c>
      <c r="CI22" s="57">
        <f t="shared" si="98"/>
        <v>0</v>
      </c>
      <c r="CJ22" s="57">
        <f t="shared" si="99"/>
        <v>1</v>
      </c>
      <c r="CK22" s="57">
        <f t="shared" si="100"/>
        <v>15.75</v>
      </c>
      <c r="CL22" s="57">
        <f t="shared" si="53"/>
        <v>625</v>
      </c>
      <c r="CM22" s="57">
        <f t="shared" si="101"/>
        <v>2</v>
      </c>
      <c r="CN22" s="57">
        <f t="shared" si="102"/>
        <v>0</v>
      </c>
      <c r="CO22" s="57" t="str">
        <f t="shared" si="103"/>
        <v/>
      </c>
      <c r="CP22" s="57" t="str">
        <f t="shared" si="54"/>
        <v/>
      </c>
      <c r="CW22" s="63" t="s">
        <v>46</v>
      </c>
      <c r="CX22" s="57">
        <f>IF(N23&gt;0,(((N23/1000)*3)/(4*PI())),0)</f>
        <v>0</v>
      </c>
      <c r="CY22" s="57">
        <f>POWER(CX22,1/3)</f>
        <v>0</v>
      </c>
      <c r="CZ22" s="74">
        <f>PRODUCT(CY22,2)</f>
        <v>0</v>
      </c>
      <c r="DB22" s="75">
        <f>((CZ22*CZ22)*PI())/4</f>
        <v>0</v>
      </c>
      <c r="DF22" s="57">
        <f>IF(N19="Lado seção quadrada",DF24*DF24,0)</f>
        <v>0</v>
      </c>
      <c r="DH22" s="59">
        <f t="shared" si="104"/>
        <v>0</v>
      </c>
      <c r="DI22" s="59">
        <f t="shared" si="105"/>
        <v>0</v>
      </c>
      <c r="DJ22" s="70">
        <f t="shared" si="106"/>
        <v>2.4E-2</v>
      </c>
      <c r="DK22" s="59">
        <f t="shared" si="107"/>
        <v>35</v>
      </c>
      <c r="DL22" s="70">
        <f t="shared" si="108"/>
        <v>0</v>
      </c>
      <c r="DM22" s="59">
        <f t="shared" si="109"/>
        <v>0</v>
      </c>
      <c r="DN22" s="70">
        <f t="shared" si="110"/>
        <v>0</v>
      </c>
      <c r="DO22" s="59">
        <f t="shared" si="111"/>
        <v>0</v>
      </c>
      <c r="DP22" s="59">
        <f t="shared" si="112"/>
        <v>0</v>
      </c>
      <c r="DQ22" s="59">
        <f t="shared" si="113"/>
        <v>0</v>
      </c>
      <c r="DR22" s="59">
        <f t="shared" si="114"/>
        <v>0</v>
      </c>
      <c r="DS22" s="59">
        <f t="shared" si="115"/>
        <v>0</v>
      </c>
      <c r="DT22" s="70">
        <f t="shared" si="116"/>
        <v>0</v>
      </c>
      <c r="DU22" s="59">
        <f t="shared" si="117"/>
        <v>0</v>
      </c>
      <c r="DV22" s="70">
        <f t="shared" si="118"/>
        <v>0</v>
      </c>
      <c r="DW22" s="59">
        <f t="shared" si="119"/>
        <v>0</v>
      </c>
      <c r="DY22" s="70">
        <f t="shared" si="120"/>
        <v>2.4E-2</v>
      </c>
      <c r="DZ22" s="59">
        <f t="shared" si="120"/>
        <v>35</v>
      </c>
      <c r="EA22" s="59">
        <f t="shared" si="121"/>
        <v>0.84</v>
      </c>
      <c r="EB22" s="59">
        <f t="shared" si="122"/>
        <v>21</v>
      </c>
      <c r="EC22" s="59" t="str">
        <f t="shared" si="55"/>
        <v/>
      </c>
      <c r="EI22" s="59">
        <f>IF(BF65=2,C22,0)</f>
        <v>25</v>
      </c>
      <c r="EJ22" s="59">
        <f t="shared" si="123"/>
        <v>25</v>
      </c>
      <c r="EK22" s="59">
        <f t="shared" si="124"/>
        <v>25</v>
      </c>
      <c r="EL22" s="59">
        <f t="shared" si="125"/>
        <v>25</v>
      </c>
      <c r="EM22" s="59">
        <f t="shared" si="126"/>
        <v>25</v>
      </c>
      <c r="EN22" s="59" t="str">
        <f t="shared" si="127"/>
        <v/>
      </c>
      <c r="EO22" s="59" t="str">
        <f t="shared" si="128"/>
        <v/>
      </c>
      <c r="EP22" s="59" t="str">
        <f t="shared" si="129"/>
        <v/>
      </c>
      <c r="EQ22" s="59">
        <f t="shared" si="56"/>
        <v>0</v>
      </c>
      <c r="EU22" s="59">
        <f t="shared" si="130"/>
        <v>0</v>
      </c>
      <c r="EV22" s="59">
        <f t="shared" si="131"/>
        <v>1</v>
      </c>
      <c r="EW22" s="59">
        <f t="shared" si="132"/>
        <v>0</v>
      </c>
      <c r="EX22" s="59">
        <f t="shared" si="133"/>
        <v>0</v>
      </c>
      <c r="EY22" s="59">
        <f t="shared" si="134"/>
        <v>0</v>
      </c>
      <c r="EZ22" s="59">
        <f t="shared" si="135"/>
        <v>0</v>
      </c>
      <c r="FA22" s="59">
        <f t="shared" si="136"/>
        <v>0</v>
      </c>
      <c r="FB22" s="59">
        <f t="shared" si="137"/>
        <v>0</v>
      </c>
      <c r="FD22" s="59">
        <f t="shared" si="138"/>
        <v>0.8</v>
      </c>
      <c r="FE22" s="59">
        <f t="shared" si="138"/>
        <v>0.8</v>
      </c>
      <c r="FF22" s="59">
        <f t="shared" si="138"/>
        <v>0.65</v>
      </c>
      <c r="FG22" s="59">
        <f t="shared" si="138"/>
        <v>0.65</v>
      </c>
      <c r="FH22" s="59">
        <f t="shared" si="138"/>
        <v>0.5</v>
      </c>
      <c r="FI22" s="59">
        <f t="shared" si="138"/>
        <v>0.5</v>
      </c>
      <c r="FJ22" s="59">
        <f t="shared" si="138"/>
        <v>0.5</v>
      </c>
      <c r="FK22" s="59">
        <f t="shared" si="138"/>
        <v>0.5</v>
      </c>
      <c r="FM22" s="59">
        <f t="shared" si="139"/>
        <v>0</v>
      </c>
      <c r="FN22" s="59">
        <f t="shared" si="186"/>
        <v>7.4666666666666668</v>
      </c>
      <c r="FO22" s="59">
        <f>IF(EW22=1,(EM22*FF22)/3+FF22,0)</f>
        <v>0</v>
      </c>
      <c r="FP22" s="59">
        <f t="shared" si="141"/>
        <v>0</v>
      </c>
      <c r="FQ22" s="59">
        <f t="shared" si="142"/>
        <v>0</v>
      </c>
      <c r="FR22" s="59">
        <f t="shared" si="143"/>
        <v>0</v>
      </c>
      <c r="FS22" s="59">
        <f t="shared" si="144"/>
        <v>0</v>
      </c>
      <c r="FT22" s="59">
        <f t="shared" si="145"/>
        <v>0</v>
      </c>
      <c r="FU22" s="59">
        <f t="shared" si="57"/>
        <v>7.4666666666666668</v>
      </c>
      <c r="FW22" s="59">
        <f t="shared" si="146"/>
        <v>0</v>
      </c>
      <c r="FX22" s="59">
        <f t="shared" si="147"/>
        <v>1</v>
      </c>
      <c r="FY22" s="59">
        <f t="shared" si="148"/>
        <v>0</v>
      </c>
      <c r="FZ22" s="59">
        <f t="shared" si="149"/>
        <v>0</v>
      </c>
      <c r="GA22" s="59">
        <f t="shared" si="150"/>
        <v>0</v>
      </c>
      <c r="GB22" s="59">
        <f t="shared" si="151"/>
        <v>0</v>
      </c>
      <c r="GC22" s="59">
        <f t="shared" si="152"/>
        <v>0</v>
      </c>
      <c r="GD22" s="59">
        <f t="shared" si="153"/>
        <v>0</v>
      </c>
      <c r="GF22" s="59">
        <f t="shared" si="154"/>
        <v>0.85</v>
      </c>
      <c r="GG22" s="59">
        <f t="shared" si="154"/>
        <v>0.85</v>
      </c>
      <c r="GH22" s="59">
        <f t="shared" si="154"/>
        <v>0.6</v>
      </c>
      <c r="GI22" s="59">
        <f t="shared" si="154"/>
        <v>0.6</v>
      </c>
      <c r="GJ22" s="59">
        <f t="shared" si="154"/>
        <v>0.5</v>
      </c>
      <c r="GK22" s="59">
        <f t="shared" si="154"/>
        <v>0.5</v>
      </c>
      <c r="GL22" s="59">
        <f t="shared" si="154"/>
        <v>0.5</v>
      </c>
      <c r="GM22" s="59">
        <f t="shared" si="154"/>
        <v>0.5</v>
      </c>
      <c r="GO22" s="59">
        <v>11</v>
      </c>
      <c r="GP22" s="59">
        <v>12</v>
      </c>
      <c r="GQ22" s="59">
        <v>20</v>
      </c>
      <c r="GR22" s="59">
        <v>25</v>
      </c>
      <c r="GS22" s="59">
        <v>35</v>
      </c>
      <c r="GT22" s="59">
        <v>35</v>
      </c>
      <c r="GU22" s="59">
        <v>40</v>
      </c>
      <c r="GV22" s="59">
        <v>40</v>
      </c>
      <c r="GX22" s="59">
        <f t="shared" si="155"/>
        <v>0</v>
      </c>
      <c r="GY22" s="59">
        <f t="shared" si="156"/>
        <v>0</v>
      </c>
      <c r="GZ22" s="59">
        <f t="shared" si="157"/>
        <v>0</v>
      </c>
      <c r="HA22" s="59">
        <f t="shared" si="158"/>
        <v>0</v>
      </c>
      <c r="HB22" s="59">
        <f t="shared" si="159"/>
        <v>0</v>
      </c>
      <c r="HC22" s="59">
        <f t="shared" si="160"/>
        <v>0</v>
      </c>
      <c r="HD22" s="59">
        <f t="shared" si="161"/>
        <v>0</v>
      </c>
      <c r="HE22" s="59">
        <f t="shared" si="162"/>
        <v>0</v>
      </c>
      <c r="HF22" s="59">
        <f t="shared" si="58"/>
        <v>0</v>
      </c>
      <c r="HI22" s="59"/>
      <c r="HK22" s="57"/>
      <c r="HL22" s="57">
        <f t="shared" si="163"/>
        <v>25</v>
      </c>
      <c r="HM22" s="57">
        <f t="shared" si="164"/>
        <v>25</v>
      </c>
      <c r="HN22" s="61">
        <f t="shared" si="165"/>
        <v>25</v>
      </c>
      <c r="HO22" s="57" t="str">
        <f t="shared" si="188"/>
        <v>2</v>
      </c>
      <c r="HP22" s="57">
        <f t="shared" si="166"/>
        <v>2</v>
      </c>
      <c r="HQ22" s="57">
        <f t="shared" si="167"/>
        <v>2</v>
      </c>
      <c r="HR22" s="57" t="str">
        <f t="shared" si="168"/>
        <v/>
      </c>
      <c r="HS22" s="57" t="str">
        <f t="shared" si="169"/>
        <v/>
      </c>
      <c r="HT22" s="57">
        <f t="shared" si="59"/>
        <v>0</v>
      </c>
      <c r="HU22" s="57" t="str">
        <f t="shared" si="170"/>
        <v>1</v>
      </c>
      <c r="HV22" s="57">
        <f t="shared" si="171"/>
        <v>0</v>
      </c>
      <c r="HW22" s="57" t="str">
        <f t="shared" si="172"/>
        <v/>
      </c>
      <c r="HX22" s="57" t="str">
        <f t="shared" si="173"/>
        <v>10</v>
      </c>
      <c r="HY22" s="57" t="str">
        <f t="shared" si="173"/>
        <v>13</v>
      </c>
      <c r="HZ22" s="57" t="str">
        <f t="shared" si="173"/>
        <v>11</v>
      </c>
      <c r="IA22" s="57" t="str">
        <f t="shared" si="173"/>
        <v>16</v>
      </c>
      <c r="IB22" s="57" t="str">
        <f t="shared" si="173"/>
        <v>20</v>
      </c>
      <c r="IC22" s="57" t="str">
        <f t="shared" si="173"/>
        <v>22</v>
      </c>
      <c r="ID22" s="57" t="str">
        <f t="shared" si="173"/>
        <v>27</v>
      </c>
      <c r="IE22" s="57" t="str">
        <f t="shared" si="173"/>
        <v>31</v>
      </c>
      <c r="IG22" s="57">
        <f t="shared" si="61"/>
        <v>0</v>
      </c>
      <c r="IH22" s="57">
        <f t="shared" si="62"/>
        <v>0</v>
      </c>
      <c r="II22" s="57">
        <f t="shared" si="63"/>
        <v>0</v>
      </c>
      <c r="IJ22" s="57">
        <f t="shared" si="64"/>
        <v>0</v>
      </c>
      <c r="IK22" s="57">
        <f t="shared" si="65"/>
        <v>0</v>
      </c>
      <c r="IL22" s="57">
        <f t="shared" si="66"/>
        <v>0</v>
      </c>
      <c r="IM22" s="57">
        <f t="shared" si="67"/>
        <v>0</v>
      </c>
      <c r="IN22" s="57">
        <f t="shared" si="68"/>
        <v>0</v>
      </c>
      <c r="IO22" s="57">
        <f t="shared" si="69"/>
        <v>0</v>
      </c>
      <c r="IP22" s="57">
        <f t="shared" si="174"/>
        <v>0</v>
      </c>
      <c r="IQ22" s="57">
        <f t="shared" si="175"/>
        <v>0</v>
      </c>
      <c r="IR22" s="57">
        <f t="shared" si="176"/>
        <v>0</v>
      </c>
      <c r="IS22" s="57">
        <f t="shared" si="177"/>
        <v>0</v>
      </c>
      <c r="IT22" s="57">
        <f t="shared" si="178"/>
        <v>0</v>
      </c>
      <c r="IU22" s="57">
        <f t="shared" si="179"/>
        <v>0</v>
      </c>
      <c r="IV22" s="57">
        <f t="shared" si="180"/>
        <v>0</v>
      </c>
      <c r="IW22" s="57">
        <f t="shared" si="181"/>
        <v>0</v>
      </c>
    </row>
    <row r="23" spans="1:257" ht="17.100000000000001" customHeight="1" thickTop="1" thickBot="1" x14ac:dyDescent="0.25">
      <c r="A23" s="365"/>
      <c r="B23" s="115">
        <v>9</v>
      </c>
      <c r="C23" s="108">
        <v>35</v>
      </c>
      <c r="D23" s="5"/>
      <c r="E23" s="5"/>
      <c r="F23" s="5"/>
      <c r="G23" s="5"/>
      <c r="H23" s="5"/>
      <c r="I23" s="5"/>
      <c r="J23" s="5"/>
      <c r="K23" s="5"/>
      <c r="L23" s="119"/>
      <c r="M23" s="172"/>
      <c r="N23" s="245"/>
      <c r="O23" s="246"/>
      <c r="P23" s="246"/>
      <c r="Q23" s="246"/>
      <c r="R23" s="247"/>
      <c r="S23" s="277" t="s">
        <v>38</v>
      </c>
      <c r="T23" s="277"/>
      <c r="U23" s="277"/>
      <c r="V23" s="278"/>
      <c r="W23" s="170"/>
      <c r="X23" s="13" t="b">
        <v>0</v>
      </c>
      <c r="Y23" s="13" t="b">
        <v>1</v>
      </c>
      <c r="Z23" s="13" t="b">
        <v>0</v>
      </c>
      <c r="AA23" s="13" t="b">
        <v>0</v>
      </c>
      <c r="AB23" s="13" t="b">
        <v>0</v>
      </c>
      <c r="AC23" s="13" t="b">
        <v>0</v>
      </c>
      <c r="AD23" s="13" t="b">
        <v>0</v>
      </c>
      <c r="AE23" s="13" t="b">
        <v>0</v>
      </c>
      <c r="AG23" s="57">
        <f t="shared" si="41"/>
        <v>0</v>
      </c>
      <c r="AH23" s="57">
        <f t="shared" si="42"/>
        <v>1</v>
      </c>
      <c r="AI23" s="57">
        <f t="shared" si="43"/>
        <v>0</v>
      </c>
      <c r="AJ23" s="57">
        <f t="shared" si="44"/>
        <v>0</v>
      </c>
      <c r="AK23" s="57">
        <f t="shared" si="45"/>
        <v>0</v>
      </c>
      <c r="AL23" s="57">
        <f t="shared" si="46"/>
        <v>0</v>
      </c>
      <c r="AM23" s="57">
        <f t="shared" si="47"/>
        <v>0</v>
      </c>
      <c r="AN23" s="57">
        <f t="shared" si="48"/>
        <v>0</v>
      </c>
      <c r="AP23" s="57">
        <f>SUM(AG23:AN23)</f>
        <v>1</v>
      </c>
      <c r="AQ23" s="57">
        <f>IF(AP23=1,1,0)</f>
        <v>1</v>
      </c>
      <c r="AS23" s="57">
        <f t="shared" si="49"/>
        <v>1</v>
      </c>
      <c r="AT23" s="57" t="b">
        <f t="shared" si="50"/>
        <v>1</v>
      </c>
      <c r="AU23" s="57">
        <f>IF(AT23=TRUE,1,0)</f>
        <v>1</v>
      </c>
      <c r="AV23" s="63">
        <f>IF(AG23+AH23+AI23+AJ23+AK23+AL23+AM23+AN23+AP23+AQ23+AS23+AU23=5,1,0)</f>
        <v>1</v>
      </c>
      <c r="AW23" s="57">
        <f t="shared" si="182"/>
        <v>2</v>
      </c>
      <c r="AX23" s="57">
        <f t="shared" si="183"/>
        <v>2</v>
      </c>
      <c r="AY23" s="57">
        <f t="shared" si="182"/>
        <v>4</v>
      </c>
      <c r="AZ23" s="57">
        <f t="shared" si="187"/>
        <v>4</v>
      </c>
      <c r="BA23" s="57" t="str">
        <f t="shared" si="51"/>
        <v/>
      </c>
      <c r="BB23" s="57" t="str">
        <f t="shared" si="184"/>
        <v/>
      </c>
      <c r="BC23" s="57" t="str">
        <f t="shared" si="74"/>
        <v/>
      </c>
      <c r="BD23" s="57" t="str">
        <f t="shared" si="75"/>
        <v/>
      </c>
      <c r="BE23" s="57" t="str">
        <f t="shared" si="76"/>
        <v/>
      </c>
      <c r="BG23" s="57">
        <f>IF(BF65=2,C23,0)</f>
        <v>35</v>
      </c>
      <c r="BH23" s="57">
        <f t="shared" si="77"/>
        <v>35</v>
      </c>
      <c r="BI23" s="57">
        <f t="shared" si="52"/>
        <v>1</v>
      </c>
      <c r="BL23" s="57">
        <f t="shared" si="78"/>
        <v>0</v>
      </c>
      <c r="BM23" s="57">
        <f t="shared" si="79"/>
        <v>0</v>
      </c>
      <c r="BN23" s="57">
        <f t="shared" si="80"/>
        <v>0.63</v>
      </c>
      <c r="BO23" s="57">
        <f t="shared" si="81"/>
        <v>25</v>
      </c>
      <c r="BP23" s="57">
        <f t="shared" si="82"/>
        <v>0</v>
      </c>
      <c r="BQ23" s="57">
        <f t="shared" si="83"/>
        <v>0</v>
      </c>
      <c r="BR23" s="57">
        <f t="shared" si="84"/>
        <v>0</v>
      </c>
      <c r="BS23" s="57">
        <f t="shared" si="85"/>
        <v>0</v>
      </c>
      <c r="BT23" s="57">
        <f t="shared" si="86"/>
        <v>0</v>
      </c>
      <c r="BU23" s="57">
        <f t="shared" si="87"/>
        <v>0</v>
      </c>
      <c r="BV23" s="57">
        <f t="shared" si="88"/>
        <v>0</v>
      </c>
      <c r="BW23" s="57">
        <f t="shared" si="89"/>
        <v>0</v>
      </c>
      <c r="BX23" s="57">
        <f t="shared" si="90"/>
        <v>0</v>
      </c>
      <c r="BY23" s="57">
        <f t="shared" si="91"/>
        <v>0</v>
      </c>
      <c r="BZ23" s="57">
        <f t="shared" si="92"/>
        <v>0</v>
      </c>
      <c r="CA23" s="57">
        <f t="shared" si="93"/>
        <v>0</v>
      </c>
      <c r="CC23" s="57">
        <f>N17-B23</f>
        <v>3</v>
      </c>
      <c r="CD23" s="57">
        <f t="shared" si="94"/>
        <v>1</v>
      </c>
      <c r="CE23" s="57" t="str">
        <f t="shared" si="185"/>
        <v>4</v>
      </c>
      <c r="CF23" s="57">
        <f t="shared" si="95"/>
        <v>1</v>
      </c>
      <c r="CG23" s="57">
        <f t="shared" si="96"/>
        <v>1</v>
      </c>
      <c r="CH23" s="57">
        <f t="shared" si="97"/>
        <v>0</v>
      </c>
      <c r="CI23" s="57">
        <f t="shared" si="98"/>
        <v>1</v>
      </c>
      <c r="CJ23" s="57">
        <f t="shared" si="99"/>
        <v>1</v>
      </c>
      <c r="CK23" s="57">
        <f t="shared" si="100"/>
        <v>22.05</v>
      </c>
      <c r="CL23" s="57">
        <f t="shared" si="53"/>
        <v>875</v>
      </c>
      <c r="CM23" s="57">
        <f t="shared" si="101"/>
        <v>2</v>
      </c>
      <c r="CN23" s="57">
        <f t="shared" si="102"/>
        <v>0</v>
      </c>
      <c r="CO23" s="57" t="str">
        <f t="shared" si="103"/>
        <v/>
      </c>
      <c r="CP23" s="57" t="str">
        <f t="shared" si="54"/>
        <v/>
      </c>
      <c r="CW23" s="63" t="s">
        <v>46</v>
      </c>
      <c r="CZ23" s="57">
        <f>IF(N20&gt;0,N20/1000,0)</f>
        <v>0.5</v>
      </c>
      <c r="DA23" s="57">
        <f>IF(CZ22&gt;CZ23,CZ22,CZ23)</f>
        <v>0.5</v>
      </c>
      <c r="DB23" s="75">
        <f>((CZ23*CZ23)*PI())/4</f>
        <v>0.19634954084936207</v>
      </c>
      <c r="DC23" s="57">
        <f>IF(DB22&gt;DB23,DB22,DB23)</f>
        <v>0.19634954084936207</v>
      </c>
      <c r="DE23" s="63" t="s">
        <v>47</v>
      </c>
      <c r="DF23" s="75">
        <f>SUM(DF21:DF22)</f>
        <v>0.19634954084936207</v>
      </c>
      <c r="DH23" s="59">
        <f t="shared" si="104"/>
        <v>0</v>
      </c>
      <c r="DI23" s="59">
        <f t="shared" si="105"/>
        <v>0</v>
      </c>
      <c r="DJ23" s="70">
        <f t="shared" si="106"/>
        <v>2.4E-2</v>
      </c>
      <c r="DK23" s="59">
        <f t="shared" si="107"/>
        <v>35</v>
      </c>
      <c r="DL23" s="70">
        <f t="shared" si="108"/>
        <v>0</v>
      </c>
      <c r="DM23" s="59">
        <f t="shared" si="109"/>
        <v>0</v>
      </c>
      <c r="DN23" s="70">
        <f t="shared" si="110"/>
        <v>0</v>
      </c>
      <c r="DO23" s="59">
        <f t="shared" si="111"/>
        <v>0</v>
      </c>
      <c r="DP23" s="59">
        <f t="shared" si="112"/>
        <v>0</v>
      </c>
      <c r="DQ23" s="59">
        <f t="shared" si="113"/>
        <v>0</v>
      </c>
      <c r="DR23" s="59">
        <f t="shared" si="114"/>
        <v>0</v>
      </c>
      <c r="DS23" s="59">
        <f t="shared" si="115"/>
        <v>0</v>
      </c>
      <c r="DT23" s="70">
        <f t="shared" si="116"/>
        <v>0</v>
      </c>
      <c r="DU23" s="59">
        <f t="shared" si="117"/>
        <v>0</v>
      </c>
      <c r="DV23" s="70">
        <f t="shared" si="118"/>
        <v>0</v>
      </c>
      <c r="DW23" s="59">
        <f t="shared" si="119"/>
        <v>0</v>
      </c>
      <c r="DY23" s="70">
        <f t="shared" si="120"/>
        <v>2.4E-2</v>
      </c>
      <c r="DZ23" s="59">
        <f t="shared" si="120"/>
        <v>35</v>
      </c>
      <c r="EA23" s="59">
        <f t="shared" si="121"/>
        <v>0.84</v>
      </c>
      <c r="EB23" s="59">
        <f t="shared" si="122"/>
        <v>29.4</v>
      </c>
      <c r="EC23" s="59" t="str">
        <f t="shared" si="55"/>
        <v/>
      </c>
      <c r="EI23" s="59">
        <f>IF(BF65=2,C23,0)</f>
        <v>35</v>
      </c>
      <c r="EJ23" s="59">
        <f t="shared" si="123"/>
        <v>35</v>
      </c>
      <c r="EK23" s="59">
        <f t="shared" si="124"/>
        <v>35</v>
      </c>
      <c r="EL23" s="59">
        <f t="shared" si="125"/>
        <v>35</v>
      </c>
      <c r="EM23" s="59">
        <f t="shared" si="126"/>
        <v>35</v>
      </c>
      <c r="EN23" s="59" t="str">
        <f t="shared" si="127"/>
        <v/>
      </c>
      <c r="EO23" s="59" t="str">
        <f t="shared" si="128"/>
        <v/>
      </c>
      <c r="EP23" s="59" t="str">
        <f t="shared" si="129"/>
        <v/>
      </c>
      <c r="EQ23" s="59">
        <f t="shared" si="56"/>
        <v>0</v>
      </c>
      <c r="EU23" s="59">
        <f t="shared" si="130"/>
        <v>0</v>
      </c>
      <c r="EV23" s="59">
        <f t="shared" si="131"/>
        <v>1</v>
      </c>
      <c r="EW23" s="59">
        <f t="shared" si="132"/>
        <v>0</v>
      </c>
      <c r="EX23" s="59">
        <f t="shared" si="133"/>
        <v>0</v>
      </c>
      <c r="EY23" s="59">
        <f t="shared" si="134"/>
        <v>0</v>
      </c>
      <c r="EZ23" s="59">
        <f>IF(CD23=1,AL23,0)</f>
        <v>0</v>
      </c>
      <c r="FA23" s="59">
        <f t="shared" si="136"/>
        <v>0</v>
      </c>
      <c r="FB23" s="59">
        <f t="shared" si="137"/>
        <v>0</v>
      </c>
      <c r="FD23" s="59">
        <f t="shared" si="138"/>
        <v>0.8</v>
      </c>
      <c r="FE23" s="59">
        <f t="shared" si="138"/>
        <v>0.8</v>
      </c>
      <c r="FF23" s="59">
        <f t="shared" si="138"/>
        <v>0.65</v>
      </c>
      <c r="FG23" s="59">
        <f t="shared" si="138"/>
        <v>0.65</v>
      </c>
      <c r="FH23" s="59">
        <f t="shared" si="138"/>
        <v>0.5</v>
      </c>
      <c r="FI23" s="59">
        <f t="shared" si="138"/>
        <v>0.5</v>
      </c>
      <c r="FJ23" s="59">
        <f t="shared" si="138"/>
        <v>0.5</v>
      </c>
      <c r="FK23" s="59">
        <f t="shared" si="138"/>
        <v>0.5</v>
      </c>
      <c r="FM23" s="59">
        <f t="shared" si="139"/>
        <v>0</v>
      </c>
      <c r="FN23" s="59">
        <f t="shared" si="186"/>
        <v>10.133333333333335</v>
      </c>
      <c r="FO23" s="59">
        <f t="shared" si="140"/>
        <v>0</v>
      </c>
      <c r="FP23" s="59">
        <f t="shared" si="141"/>
        <v>0</v>
      </c>
      <c r="FQ23" s="59">
        <f t="shared" si="142"/>
        <v>0</v>
      </c>
      <c r="FR23" s="59">
        <f t="shared" si="143"/>
        <v>0</v>
      </c>
      <c r="FS23" s="59">
        <f t="shared" si="144"/>
        <v>0</v>
      </c>
      <c r="FT23" s="59">
        <f t="shared" si="145"/>
        <v>0</v>
      </c>
      <c r="FU23" s="59">
        <f t="shared" si="57"/>
        <v>10.133333333333335</v>
      </c>
      <c r="FW23" s="59">
        <f t="shared" si="146"/>
        <v>0</v>
      </c>
      <c r="FX23" s="59">
        <f t="shared" si="147"/>
        <v>1</v>
      </c>
      <c r="FY23" s="59">
        <f t="shared" si="148"/>
        <v>0</v>
      </c>
      <c r="FZ23" s="59">
        <f t="shared" si="149"/>
        <v>0</v>
      </c>
      <c r="GA23" s="59">
        <f t="shared" si="150"/>
        <v>0</v>
      </c>
      <c r="GB23" s="59">
        <f t="shared" si="151"/>
        <v>0</v>
      </c>
      <c r="GC23" s="59">
        <f t="shared" si="152"/>
        <v>0</v>
      </c>
      <c r="GD23" s="59">
        <f t="shared" si="153"/>
        <v>0</v>
      </c>
      <c r="GF23" s="59">
        <f t="shared" si="154"/>
        <v>0.85</v>
      </c>
      <c r="GG23" s="59">
        <f t="shared" si="154"/>
        <v>0.85</v>
      </c>
      <c r="GH23" s="59">
        <f t="shared" si="154"/>
        <v>0.6</v>
      </c>
      <c r="GI23" s="59">
        <f t="shared" si="154"/>
        <v>0.6</v>
      </c>
      <c r="GJ23" s="59">
        <f t="shared" si="154"/>
        <v>0.5</v>
      </c>
      <c r="GK23" s="59">
        <f t="shared" si="154"/>
        <v>0.5</v>
      </c>
      <c r="GL23" s="59">
        <f t="shared" si="154"/>
        <v>0.5</v>
      </c>
      <c r="GM23" s="59">
        <f t="shared" si="154"/>
        <v>0.5</v>
      </c>
      <c r="GO23" s="59">
        <v>11</v>
      </c>
      <c r="GP23" s="59">
        <v>12</v>
      </c>
      <c r="GQ23" s="59">
        <v>20</v>
      </c>
      <c r="GR23" s="59">
        <v>25</v>
      </c>
      <c r="GS23" s="59">
        <v>35</v>
      </c>
      <c r="GT23" s="59">
        <v>35</v>
      </c>
      <c r="GU23" s="59">
        <v>40</v>
      </c>
      <c r="GV23" s="59">
        <v>40</v>
      </c>
      <c r="GX23" s="59">
        <f t="shared" si="155"/>
        <v>0</v>
      </c>
      <c r="GY23" s="59">
        <f t="shared" si="156"/>
        <v>0</v>
      </c>
      <c r="GZ23" s="59">
        <f t="shared" si="157"/>
        <v>0</v>
      </c>
      <c r="HA23" s="59">
        <f t="shared" si="158"/>
        <v>0</v>
      </c>
      <c r="HB23" s="59">
        <f t="shared" si="159"/>
        <v>0</v>
      </c>
      <c r="HC23" s="59">
        <f t="shared" si="160"/>
        <v>0</v>
      </c>
      <c r="HD23" s="59">
        <f t="shared" si="161"/>
        <v>0</v>
      </c>
      <c r="HE23" s="59">
        <f t="shared" si="162"/>
        <v>0</v>
      </c>
      <c r="HF23" s="59">
        <f t="shared" si="58"/>
        <v>0</v>
      </c>
      <c r="HI23" s="76"/>
      <c r="HK23" s="57"/>
      <c r="HL23" s="57">
        <f t="shared" si="163"/>
        <v>35</v>
      </c>
      <c r="HM23" s="57">
        <f t="shared" si="164"/>
        <v>35</v>
      </c>
      <c r="HN23" s="61">
        <f t="shared" si="165"/>
        <v>35</v>
      </c>
      <c r="HO23" s="57" t="str">
        <f t="shared" si="188"/>
        <v>2</v>
      </c>
      <c r="HP23" s="57">
        <f t="shared" si="166"/>
        <v>1</v>
      </c>
      <c r="HQ23" s="57">
        <f t="shared" si="167"/>
        <v>1</v>
      </c>
      <c r="HR23" s="57" t="str">
        <f t="shared" si="168"/>
        <v/>
      </c>
      <c r="HS23" s="57" t="str">
        <f t="shared" si="169"/>
        <v/>
      </c>
      <c r="HT23" s="57">
        <f t="shared" si="59"/>
        <v>0</v>
      </c>
      <c r="HU23" s="57" t="str">
        <f t="shared" si="170"/>
        <v>1</v>
      </c>
      <c r="HV23" s="57">
        <f t="shared" si="171"/>
        <v>0</v>
      </c>
      <c r="HW23" s="57" t="str">
        <f t="shared" si="172"/>
        <v/>
      </c>
      <c r="HX23" s="57" t="str">
        <f t="shared" si="173"/>
        <v>10</v>
      </c>
      <c r="HY23" s="57" t="str">
        <f t="shared" si="173"/>
        <v>13</v>
      </c>
      <c r="HZ23" s="57" t="str">
        <f t="shared" si="173"/>
        <v>11</v>
      </c>
      <c r="IA23" s="57" t="str">
        <f t="shared" si="173"/>
        <v>16</v>
      </c>
      <c r="IB23" s="57" t="str">
        <f t="shared" si="173"/>
        <v>20</v>
      </c>
      <c r="IC23" s="57" t="str">
        <f t="shared" si="173"/>
        <v>22</v>
      </c>
      <c r="ID23" s="57" t="str">
        <f t="shared" si="173"/>
        <v>27</v>
      </c>
      <c r="IE23" s="57" t="str">
        <f t="shared" si="173"/>
        <v>31</v>
      </c>
      <c r="IG23" s="57">
        <f t="shared" si="61"/>
        <v>0</v>
      </c>
      <c r="IH23" s="57">
        <f t="shared" si="62"/>
        <v>0</v>
      </c>
      <c r="II23" s="57">
        <f t="shared" si="63"/>
        <v>0</v>
      </c>
      <c r="IJ23" s="57">
        <f t="shared" si="64"/>
        <v>0</v>
      </c>
      <c r="IK23" s="57">
        <f t="shared" si="65"/>
        <v>0</v>
      </c>
      <c r="IL23" s="57">
        <f t="shared" si="66"/>
        <v>0</v>
      </c>
      <c r="IM23" s="57">
        <f t="shared" si="67"/>
        <v>0</v>
      </c>
      <c r="IN23" s="57">
        <f t="shared" si="68"/>
        <v>0</v>
      </c>
      <c r="IO23" s="57">
        <f t="shared" si="69"/>
        <v>0</v>
      </c>
      <c r="IP23" s="57">
        <f t="shared" si="174"/>
        <v>0</v>
      </c>
      <c r="IQ23" s="57">
        <f t="shared" si="175"/>
        <v>0</v>
      </c>
      <c r="IR23" s="57">
        <f t="shared" si="176"/>
        <v>0</v>
      </c>
      <c r="IS23" s="57">
        <f t="shared" si="177"/>
        <v>0</v>
      </c>
      <c r="IT23" s="57">
        <f t="shared" si="178"/>
        <v>0</v>
      </c>
      <c r="IU23" s="57">
        <f t="shared" si="179"/>
        <v>0</v>
      </c>
      <c r="IV23" s="57">
        <f t="shared" si="180"/>
        <v>0</v>
      </c>
      <c r="IW23" s="57">
        <f t="shared" si="181"/>
        <v>0</v>
      </c>
    </row>
    <row r="24" spans="1:257" ht="17.100000000000001" customHeight="1" thickTop="1" thickBot="1" x14ac:dyDescent="0.25">
      <c r="A24" s="365"/>
      <c r="B24" s="115">
        <v>10</v>
      </c>
      <c r="C24" s="108">
        <v>35</v>
      </c>
      <c r="D24" s="5"/>
      <c r="E24" s="5"/>
      <c r="F24" s="5"/>
      <c r="G24" s="5"/>
      <c r="H24" s="5"/>
      <c r="I24" s="5"/>
      <c r="J24" s="5"/>
      <c r="K24" s="5"/>
      <c r="L24" s="119"/>
      <c r="M24" s="172"/>
      <c r="N24" s="157"/>
      <c r="O24" s="151"/>
      <c r="P24" s="150"/>
      <c r="Q24" s="151"/>
      <c r="R24" s="150"/>
      <c r="S24" s="151"/>
      <c r="T24" s="150"/>
      <c r="U24" s="151"/>
      <c r="V24" s="154"/>
      <c r="W24" s="170"/>
      <c r="X24" s="13" t="b">
        <v>0</v>
      </c>
      <c r="Y24" s="13" t="b">
        <v>1</v>
      </c>
      <c r="Z24" s="13" t="b">
        <v>0</v>
      </c>
      <c r="AA24" s="13" t="b">
        <v>0</v>
      </c>
      <c r="AB24" s="13" t="b">
        <v>0</v>
      </c>
      <c r="AC24" s="13" t="b">
        <v>0</v>
      </c>
      <c r="AD24" s="13" t="b">
        <v>0</v>
      </c>
      <c r="AE24" s="13" t="b">
        <v>0</v>
      </c>
      <c r="AG24" s="57">
        <f t="shared" si="41"/>
        <v>0</v>
      </c>
      <c r="AH24" s="57">
        <f t="shared" si="42"/>
        <v>1</v>
      </c>
      <c r="AI24" s="57">
        <f t="shared" si="43"/>
        <v>0</v>
      </c>
      <c r="AJ24" s="57">
        <f t="shared" si="44"/>
        <v>0</v>
      </c>
      <c r="AK24" s="57">
        <f t="shared" si="45"/>
        <v>0</v>
      </c>
      <c r="AL24" s="57">
        <f t="shared" si="46"/>
        <v>0</v>
      </c>
      <c r="AM24" s="57">
        <f t="shared" si="47"/>
        <v>0</v>
      </c>
      <c r="AN24" s="57">
        <f t="shared" si="48"/>
        <v>0</v>
      </c>
      <c r="AP24" s="57">
        <f t="shared" si="70"/>
        <v>1</v>
      </c>
      <c r="AQ24" s="57">
        <f t="shared" si="71"/>
        <v>1</v>
      </c>
      <c r="AS24" s="57">
        <f t="shared" si="49"/>
        <v>1</v>
      </c>
      <c r="AT24" s="57" t="b">
        <f t="shared" si="50"/>
        <v>1</v>
      </c>
      <c r="AU24" s="57">
        <f t="shared" si="72"/>
        <v>1</v>
      </c>
      <c r="AV24" s="63">
        <f t="shared" si="73"/>
        <v>1</v>
      </c>
      <c r="AW24" s="57">
        <f t="shared" si="182"/>
        <v>2</v>
      </c>
      <c r="AX24" s="57">
        <f t="shared" si="183"/>
        <v>2</v>
      </c>
      <c r="AY24" s="57">
        <f t="shared" si="182"/>
        <v>4</v>
      </c>
      <c r="AZ24" s="57">
        <f t="shared" si="187"/>
        <v>4</v>
      </c>
      <c r="BA24" s="57" t="str">
        <f t="shared" si="51"/>
        <v/>
      </c>
      <c r="BB24" s="57" t="str">
        <f t="shared" si="184"/>
        <v/>
      </c>
      <c r="BC24" s="57" t="str">
        <f t="shared" si="74"/>
        <v/>
      </c>
      <c r="BD24" s="57" t="str">
        <f t="shared" si="75"/>
        <v/>
      </c>
      <c r="BE24" s="57" t="str">
        <f t="shared" si="76"/>
        <v/>
      </c>
      <c r="BG24" s="57">
        <f>IF(BF65=2,C24,0)</f>
        <v>35</v>
      </c>
      <c r="BH24" s="57">
        <f t="shared" si="77"/>
        <v>35</v>
      </c>
      <c r="BI24" s="57">
        <f t="shared" si="52"/>
        <v>1</v>
      </c>
      <c r="BL24" s="57">
        <f t="shared" si="78"/>
        <v>0</v>
      </c>
      <c r="BM24" s="57">
        <f t="shared" si="79"/>
        <v>0</v>
      </c>
      <c r="BN24" s="57">
        <f t="shared" si="80"/>
        <v>0.63</v>
      </c>
      <c r="BO24" s="57">
        <f t="shared" si="81"/>
        <v>25</v>
      </c>
      <c r="BP24" s="57">
        <f t="shared" si="82"/>
        <v>0</v>
      </c>
      <c r="BQ24" s="57">
        <f t="shared" si="83"/>
        <v>0</v>
      </c>
      <c r="BR24" s="57">
        <f t="shared" si="84"/>
        <v>0</v>
      </c>
      <c r="BS24" s="57">
        <f t="shared" si="85"/>
        <v>0</v>
      </c>
      <c r="BT24" s="57">
        <f t="shared" si="86"/>
        <v>0</v>
      </c>
      <c r="BU24" s="57">
        <f t="shared" si="87"/>
        <v>0</v>
      </c>
      <c r="BV24" s="57">
        <f t="shared" si="88"/>
        <v>0</v>
      </c>
      <c r="BW24" s="57">
        <f t="shared" si="89"/>
        <v>0</v>
      </c>
      <c r="BX24" s="57">
        <f t="shared" si="90"/>
        <v>0</v>
      </c>
      <c r="BY24" s="57">
        <f t="shared" si="91"/>
        <v>0</v>
      </c>
      <c r="BZ24" s="57">
        <f t="shared" si="92"/>
        <v>0</v>
      </c>
      <c r="CA24" s="57">
        <f t="shared" si="93"/>
        <v>0</v>
      </c>
      <c r="CC24" s="57">
        <f>N17-B24</f>
        <v>2</v>
      </c>
      <c r="CD24" s="57">
        <f t="shared" si="94"/>
        <v>1</v>
      </c>
      <c r="CE24" s="57" t="str">
        <f t="shared" si="185"/>
        <v>4</v>
      </c>
      <c r="CF24" s="57">
        <f t="shared" si="95"/>
        <v>2</v>
      </c>
      <c r="CG24" s="57">
        <f t="shared" si="96"/>
        <v>2</v>
      </c>
      <c r="CH24" s="57">
        <f t="shared" si="97"/>
        <v>0</v>
      </c>
      <c r="CI24" s="57">
        <f t="shared" si="98"/>
        <v>1</v>
      </c>
      <c r="CJ24" s="57">
        <f t="shared" si="99"/>
        <v>1</v>
      </c>
      <c r="CK24" s="57">
        <f t="shared" si="100"/>
        <v>22.05</v>
      </c>
      <c r="CL24" s="57">
        <f>IF(CJ24&gt;0,(BM24+BO24+BQ24+BS24+BU24+BW24+BY24+CA24)*BH24,"")</f>
        <v>875</v>
      </c>
      <c r="CM24" s="57">
        <f t="shared" si="101"/>
        <v>2</v>
      </c>
      <c r="CN24" s="57">
        <f t="shared" si="102"/>
        <v>0</v>
      </c>
      <c r="CO24" s="57" t="str">
        <f t="shared" si="103"/>
        <v/>
      </c>
      <c r="CP24" s="57" t="str">
        <f t="shared" si="54"/>
        <v/>
      </c>
      <c r="CW24" s="63" t="s">
        <v>48</v>
      </c>
      <c r="CX24" s="57">
        <f>1.016-(0.016*((DF24*100)/3.6))</f>
        <v>0.7937777777777778</v>
      </c>
      <c r="DB24" s="75"/>
      <c r="DC24" s="75"/>
      <c r="DE24" s="63" t="s">
        <v>46</v>
      </c>
      <c r="DF24" s="57">
        <f>DA23</f>
        <v>0.5</v>
      </c>
      <c r="DH24" s="59">
        <f t="shared" si="104"/>
        <v>0</v>
      </c>
      <c r="DI24" s="59">
        <f t="shared" si="105"/>
        <v>0</v>
      </c>
      <c r="DJ24" s="70">
        <f t="shared" si="106"/>
        <v>2.4E-2</v>
      </c>
      <c r="DK24" s="59">
        <f t="shared" si="107"/>
        <v>35</v>
      </c>
      <c r="DL24" s="70">
        <f t="shared" si="108"/>
        <v>0</v>
      </c>
      <c r="DM24" s="59">
        <f t="shared" si="109"/>
        <v>0</v>
      </c>
      <c r="DN24" s="70">
        <f t="shared" si="110"/>
        <v>0</v>
      </c>
      <c r="DO24" s="59">
        <f t="shared" si="111"/>
        <v>0</v>
      </c>
      <c r="DP24" s="59">
        <f t="shared" si="112"/>
        <v>0</v>
      </c>
      <c r="DQ24" s="59">
        <f t="shared" si="113"/>
        <v>0</v>
      </c>
      <c r="DR24" s="59">
        <f t="shared" si="114"/>
        <v>0</v>
      </c>
      <c r="DS24" s="59">
        <f t="shared" si="115"/>
        <v>0</v>
      </c>
      <c r="DT24" s="70">
        <f t="shared" si="116"/>
        <v>0</v>
      </c>
      <c r="DU24" s="59">
        <f t="shared" si="117"/>
        <v>0</v>
      </c>
      <c r="DV24" s="70">
        <f t="shared" si="118"/>
        <v>0</v>
      </c>
      <c r="DW24" s="59">
        <f t="shared" si="119"/>
        <v>0</v>
      </c>
      <c r="DY24" s="70">
        <f t="shared" si="120"/>
        <v>2.4E-2</v>
      </c>
      <c r="DZ24" s="59">
        <f t="shared" si="120"/>
        <v>35</v>
      </c>
      <c r="EA24" s="59">
        <f t="shared" si="121"/>
        <v>0.84</v>
      </c>
      <c r="EB24" s="59">
        <f t="shared" si="122"/>
        <v>29.4</v>
      </c>
      <c r="EC24" s="59" t="str">
        <f t="shared" si="55"/>
        <v/>
      </c>
      <c r="EI24" s="59">
        <f>IF(BF65=2,C24,0)</f>
        <v>35</v>
      </c>
      <c r="EJ24" s="59">
        <f t="shared" si="123"/>
        <v>35</v>
      </c>
      <c r="EK24" s="59">
        <f t="shared" si="124"/>
        <v>35</v>
      </c>
      <c r="EL24" s="59">
        <f t="shared" si="125"/>
        <v>35</v>
      </c>
      <c r="EM24" s="59">
        <f t="shared" si="126"/>
        <v>35</v>
      </c>
      <c r="EN24" s="59" t="str">
        <f t="shared" si="127"/>
        <v/>
      </c>
      <c r="EO24" s="59" t="str">
        <f t="shared" si="128"/>
        <v/>
      </c>
      <c r="EP24" s="59" t="str">
        <f t="shared" si="129"/>
        <v/>
      </c>
      <c r="EQ24" s="59">
        <f t="shared" si="56"/>
        <v>0</v>
      </c>
      <c r="EU24" s="59">
        <f t="shared" si="130"/>
        <v>0</v>
      </c>
      <c r="EV24" s="59">
        <f t="shared" si="131"/>
        <v>1</v>
      </c>
      <c r="EW24" s="59">
        <f t="shared" si="132"/>
        <v>0</v>
      </c>
      <c r="EX24" s="59">
        <f t="shared" si="133"/>
        <v>0</v>
      </c>
      <c r="EY24" s="59">
        <f t="shared" si="134"/>
        <v>0</v>
      </c>
      <c r="EZ24" s="59">
        <f t="shared" si="135"/>
        <v>0</v>
      </c>
      <c r="FA24" s="59">
        <f t="shared" si="136"/>
        <v>0</v>
      </c>
      <c r="FB24" s="59">
        <f t="shared" si="137"/>
        <v>0</v>
      </c>
      <c r="FD24" s="59">
        <f t="shared" si="138"/>
        <v>0.8</v>
      </c>
      <c r="FE24" s="59">
        <f t="shared" si="138"/>
        <v>0.8</v>
      </c>
      <c r="FF24" s="59">
        <f t="shared" si="138"/>
        <v>0.65</v>
      </c>
      <c r="FG24" s="59">
        <f t="shared" si="138"/>
        <v>0.65</v>
      </c>
      <c r="FH24" s="59">
        <f t="shared" si="138"/>
        <v>0.5</v>
      </c>
      <c r="FI24" s="59">
        <f t="shared" si="138"/>
        <v>0.5</v>
      </c>
      <c r="FJ24" s="59">
        <f t="shared" si="138"/>
        <v>0.5</v>
      </c>
      <c r="FK24" s="59">
        <f t="shared" si="138"/>
        <v>0.5</v>
      </c>
      <c r="FM24" s="59">
        <f t="shared" si="139"/>
        <v>0</v>
      </c>
      <c r="FN24" s="59">
        <f t="shared" si="186"/>
        <v>10.133333333333335</v>
      </c>
      <c r="FO24" s="59">
        <f t="shared" si="140"/>
        <v>0</v>
      </c>
      <c r="FP24" s="59">
        <f t="shared" si="141"/>
        <v>0</v>
      </c>
      <c r="FQ24" s="59">
        <f t="shared" si="142"/>
        <v>0</v>
      </c>
      <c r="FR24" s="59">
        <f t="shared" si="143"/>
        <v>0</v>
      </c>
      <c r="FS24" s="59">
        <f t="shared" si="144"/>
        <v>0</v>
      </c>
      <c r="FT24" s="59">
        <f t="shared" si="145"/>
        <v>0</v>
      </c>
      <c r="FU24" s="59">
        <f t="shared" si="57"/>
        <v>10.133333333333335</v>
      </c>
      <c r="FW24" s="59">
        <f t="shared" si="146"/>
        <v>0</v>
      </c>
      <c r="FX24" s="59">
        <f t="shared" si="147"/>
        <v>1</v>
      </c>
      <c r="FY24" s="59">
        <f t="shared" si="148"/>
        <v>0</v>
      </c>
      <c r="FZ24" s="59">
        <f t="shared" si="149"/>
        <v>0</v>
      </c>
      <c r="GA24" s="59">
        <f t="shared" si="150"/>
        <v>0</v>
      </c>
      <c r="GB24" s="59">
        <f t="shared" si="151"/>
        <v>0</v>
      </c>
      <c r="GC24" s="59">
        <f t="shared" si="152"/>
        <v>0</v>
      </c>
      <c r="GD24" s="59">
        <f t="shared" si="153"/>
        <v>0</v>
      </c>
      <c r="GF24" s="59">
        <f t="shared" si="154"/>
        <v>0.85</v>
      </c>
      <c r="GG24" s="59">
        <f t="shared" si="154"/>
        <v>0.85</v>
      </c>
      <c r="GH24" s="59">
        <f t="shared" si="154"/>
        <v>0.6</v>
      </c>
      <c r="GI24" s="59">
        <f t="shared" si="154"/>
        <v>0.6</v>
      </c>
      <c r="GJ24" s="59">
        <f t="shared" si="154"/>
        <v>0.5</v>
      </c>
      <c r="GK24" s="59">
        <f t="shared" si="154"/>
        <v>0.5</v>
      </c>
      <c r="GL24" s="59">
        <f t="shared" si="154"/>
        <v>0.5</v>
      </c>
      <c r="GM24" s="59">
        <f t="shared" si="154"/>
        <v>0.5</v>
      </c>
      <c r="GO24" s="59">
        <v>11</v>
      </c>
      <c r="GP24" s="59">
        <v>12</v>
      </c>
      <c r="GQ24" s="59">
        <v>20</v>
      </c>
      <c r="GR24" s="59">
        <v>25</v>
      </c>
      <c r="GS24" s="59">
        <v>35</v>
      </c>
      <c r="GT24" s="59">
        <v>35</v>
      </c>
      <c r="GU24" s="59">
        <v>40</v>
      </c>
      <c r="GV24" s="59">
        <v>40</v>
      </c>
      <c r="GX24" s="59">
        <f t="shared" si="155"/>
        <v>0</v>
      </c>
      <c r="GY24" s="59">
        <f t="shared" si="156"/>
        <v>0</v>
      </c>
      <c r="GZ24" s="59">
        <f t="shared" si="157"/>
        <v>0</v>
      </c>
      <c r="HA24" s="59">
        <f t="shared" si="158"/>
        <v>0</v>
      </c>
      <c r="HB24" s="59">
        <f t="shared" si="159"/>
        <v>0</v>
      </c>
      <c r="HC24" s="59">
        <f t="shared" si="160"/>
        <v>0</v>
      </c>
      <c r="HD24" s="59">
        <f t="shared" si="161"/>
        <v>0</v>
      </c>
      <c r="HE24" s="59">
        <f t="shared" si="162"/>
        <v>0</v>
      </c>
      <c r="HF24" s="59">
        <f t="shared" si="58"/>
        <v>0</v>
      </c>
      <c r="HL24" s="57">
        <f t="shared" si="163"/>
        <v>35</v>
      </c>
      <c r="HM24" s="57">
        <f t="shared" si="164"/>
        <v>35</v>
      </c>
      <c r="HN24" s="61">
        <f t="shared" si="165"/>
        <v>35</v>
      </c>
      <c r="HO24" s="57" t="str">
        <f t="shared" si="188"/>
        <v>2</v>
      </c>
      <c r="HP24" s="57">
        <f t="shared" si="166"/>
        <v>0</v>
      </c>
      <c r="HQ24" s="57">
        <f t="shared" si="167"/>
        <v>0</v>
      </c>
      <c r="HR24" s="57">
        <f t="shared" si="168"/>
        <v>35</v>
      </c>
      <c r="HS24" s="57" t="str">
        <f t="shared" si="169"/>
        <v/>
      </c>
      <c r="HT24" s="57">
        <f t="shared" si="59"/>
        <v>35</v>
      </c>
      <c r="HU24" s="57" t="str">
        <f t="shared" si="170"/>
        <v>1</v>
      </c>
      <c r="HV24" s="57">
        <f t="shared" si="171"/>
        <v>0</v>
      </c>
      <c r="HW24" s="57" t="str">
        <f t="shared" si="172"/>
        <v/>
      </c>
      <c r="HX24" s="57" t="str">
        <f t="shared" si="173"/>
        <v>10</v>
      </c>
      <c r="HY24" s="57" t="str">
        <f t="shared" si="173"/>
        <v>13</v>
      </c>
      <c r="HZ24" s="57" t="str">
        <f t="shared" si="173"/>
        <v>11</v>
      </c>
      <c r="IA24" s="57" t="str">
        <f t="shared" si="173"/>
        <v>16</v>
      </c>
      <c r="IB24" s="57" t="str">
        <f t="shared" si="173"/>
        <v>20</v>
      </c>
      <c r="IC24" s="57" t="str">
        <f t="shared" si="173"/>
        <v>22</v>
      </c>
      <c r="ID24" s="57" t="str">
        <f t="shared" si="173"/>
        <v>27</v>
      </c>
      <c r="IE24" s="57" t="str">
        <f t="shared" si="173"/>
        <v>31</v>
      </c>
      <c r="IG24" s="57">
        <f t="shared" si="61"/>
        <v>0</v>
      </c>
      <c r="IH24" s="57">
        <f t="shared" si="62"/>
        <v>455</v>
      </c>
      <c r="II24" s="57">
        <f t="shared" si="63"/>
        <v>0</v>
      </c>
      <c r="IJ24" s="57">
        <f t="shared" si="64"/>
        <v>0</v>
      </c>
      <c r="IK24" s="57">
        <f t="shared" si="65"/>
        <v>0</v>
      </c>
      <c r="IL24" s="57">
        <f t="shared" si="66"/>
        <v>0</v>
      </c>
      <c r="IM24" s="57">
        <f t="shared" si="67"/>
        <v>0</v>
      </c>
      <c r="IN24" s="57">
        <f t="shared" si="68"/>
        <v>0</v>
      </c>
      <c r="IO24" s="57">
        <f t="shared" si="69"/>
        <v>455</v>
      </c>
      <c r="IP24" s="57">
        <f t="shared" si="174"/>
        <v>0</v>
      </c>
      <c r="IQ24" s="57">
        <f t="shared" si="175"/>
        <v>0</v>
      </c>
      <c r="IR24" s="57">
        <f t="shared" si="176"/>
        <v>0</v>
      </c>
      <c r="IS24" s="57">
        <f t="shared" si="177"/>
        <v>0</v>
      </c>
      <c r="IT24" s="57">
        <f t="shared" si="178"/>
        <v>0</v>
      </c>
      <c r="IU24" s="57">
        <f t="shared" si="179"/>
        <v>0</v>
      </c>
      <c r="IV24" s="57">
        <f t="shared" si="180"/>
        <v>0</v>
      </c>
      <c r="IW24" s="57">
        <f t="shared" si="181"/>
        <v>0</v>
      </c>
    </row>
    <row r="25" spans="1:257" ht="17.100000000000001" customHeight="1" thickTop="1" thickBot="1" x14ac:dyDescent="0.25">
      <c r="A25" s="365"/>
      <c r="B25" s="115">
        <v>11</v>
      </c>
      <c r="C25" s="108">
        <v>30</v>
      </c>
      <c r="D25" s="5"/>
      <c r="E25" s="5"/>
      <c r="F25" s="5"/>
      <c r="G25" s="5"/>
      <c r="H25" s="5"/>
      <c r="I25" s="5"/>
      <c r="J25" s="5"/>
      <c r="K25" s="5"/>
      <c r="L25" s="119"/>
      <c r="M25" s="173">
        <f>IF(N26="Compressão",1,"0")</f>
        <v>1</v>
      </c>
      <c r="N25" s="294" t="s">
        <v>102</v>
      </c>
      <c r="O25" s="295"/>
      <c r="P25" s="295"/>
      <c r="Q25" s="295"/>
      <c r="R25" s="295"/>
      <c r="S25" s="295"/>
      <c r="T25" s="295"/>
      <c r="U25" s="295"/>
      <c r="V25" s="296"/>
      <c r="W25" s="170"/>
      <c r="X25" s="13" t="b">
        <v>0</v>
      </c>
      <c r="Y25" s="13" t="b">
        <v>0</v>
      </c>
      <c r="Z25" s="13" t="b">
        <v>1</v>
      </c>
      <c r="AA25" s="13" t="b">
        <v>0</v>
      </c>
      <c r="AB25" s="13" t="b">
        <v>0</v>
      </c>
      <c r="AC25" s="13" t="b">
        <v>0</v>
      </c>
      <c r="AD25" s="13" t="b">
        <v>0</v>
      </c>
      <c r="AE25" s="13" t="b">
        <v>0</v>
      </c>
      <c r="AG25" s="57">
        <f t="shared" si="41"/>
        <v>0</v>
      </c>
      <c r="AH25" s="57">
        <f t="shared" si="42"/>
        <v>0</v>
      </c>
      <c r="AI25" s="57">
        <f t="shared" si="43"/>
        <v>1</v>
      </c>
      <c r="AJ25" s="57">
        <f t="shared" si="44"/>
        <v>0</v>
      </c>
      <c r="AK25" s="57">
        <f t="shared" si="45"/>
        <v>0</v>
      </c>
      <c r="AL25" s="57">
        <f t="shared" si="46"/>
        <v>0</v>
      </c>
      <c r="AM25" s="57">
        <f t="shared" si="47"/>
        <v>0</v>
      </c>
      <c r="AN25" s="57">
        <f t="shared" si="48"/>
        <v>0</v>
      </c>
      <c r="AP25" s="57">
        <f t="shared" si="70"/>
        <v>1</v>
      </c>
      <c r="AQ25" s="57">
        <f t="shared" si="71"/>
        <v>1</v>
      </c>
      <c r="AS25" s="57">
        <f t="shared" si="49"/>
        <v>1</v>
      </c>
      <c r="AT25" s="57" t="b">
        <f t="shared" si="50"/>
        <v>1</v>
      </c>
      <c r="AU25" s="57">
        <f t="shared" si="72"/>
        <v>1</v>
      </c>
      <c r="AV25" s="63">
        <f t="shared" si="73"/>
        <v>1</v>
      </c>
      <c r="AW25" s="57">
        <f t="shared" si="182"/>
        <v>2</v>
      </c>
      <c r="AX25" s="57">
        <f t="shared" si="183"/>
        <v>2</v>
      </c>
      <c r="AY25" s="57">
        <f t="shared" si="182"/>
        <v>4</v>
      </c>
      <c r="AZ25" s="57">
        <f t="shared" si="187"/>
        <v>4</v>
      </c>
      <c r="BA25" s="57" t="str">
        <f t="shared" si="51"/>
        <v/>
      </c>
      <c r="BB25" s="57" t="str">
        <f t="shared" si="184"/>
        <v/>
      </c>
      <c r="BC25" s="57" t="str">
        <f t="shared" si="74"/>
        <v/>
      </c>
      <c r="BD25" s="57" t="str">
        <f t="shared" si="75"/>
        <v/>
      </c>
      <c r="BE25" s="57" t="str">
        <f t="shared" si="76"/>
        <v/>
      </c>
      <c r="BG25" s="57">
        <f>IF(BF65=2,C25,0)</f>
        <v>30</v>
      </c>
      <c r="BH25" s="57">
        <f t="shared" si="77"/>
        <v>30</v>
      </c>
      <c r="BI25" s="57">
        <f t="shared" si="52"/>
        <v>1</v>
      </c>
      <c r="BL25" s="57">
        <f t="shared" si="78"/>
        <v>0</v>
      </c>
      <c r="BM25" s="57">
        <f t="shared" si="79"/>
        <v>0</v>
      </c>
      <c r="BN25" s="57">
        <f t="shared" si="80"/>
        <v>0</v>
      </c>
      <c r="BO25" s="57">
        <f t="shared" si="81"/>
        <v>0</v>
      </c>
      <c r="BP25" s="57">
        <f t="shared" si="82"/>
        <v>0.7</v>
      </c>
      <c r="BQ25" s="57">
        <f t="shared" si="83"/>
        <v>30</v>
      </c>
      <c r="BR25" s="57">
        <f t="shared" si="84"/>
        <v>0</v>
      </c>
      <c r="BS25" s="57">
        <f t="shared" si="85"/>
        <v>0</v>
      </c>
      <c r="BT25" s="57">
        <f t="shared" si="86"/>
        <v>0</v>
      </c>
      <c r="BU25" s="57">
        <f t="shared" si="87"/>
        <v>0</v>
      </c>
      <c r="BV25" s="57">
        <f t="shared" si="88"/>
        <v>0</v>
      </c>
      <c r="BW25" s="57">
        <f t="shared" si="89"/>
        <v>0</v>
      </c>
      <c r="BX25" s="57">
        <f t="shared" si="90"/>
        <v>0</v>
      </c>
      <c r="BY25" s="57">
        <f t="shared" si="91"/>
        <v>0</v>
      </c>
      <c r="BZ25" s="57">
        <f t="shared" si="92"/>
        <v>0</v>
      </c>
      <c r="CA25" s="57">
        <f t="shared" si="93"/>
        <v>0</v>
      </c>
      <c r="CC25" s="57">
        <f>N17-B25</f>
        <v>1</v>
      </c>
      <c r="CD25" s="57">
        <f t="shared" si="94"/>
        <v>1</v>
      </c>
      <c r="CE25" s="57" t="str">
        <f t="shared" si="185"/>
        <v>4</v>
      </c>
      <c r="CF25" s="57">
        <f t="shared" si="95"/>
        <v>3</v>
      </c>
      <c r="CG25" s="57">
        <f t="shared" si="96"/>
        <v>3</v>
      </c>
      <c r="CH25" s="57">
        <f t="shared" si="97"/>
        <v>0</v>
      </c>
      <c r="CI25" s="57">
        <f t="shared" si="98"/>
        <v>1</v>
      </c>
      <c r="CJ25" s="57">
        <f t="shared" si="99"/>
        <v>1</v>
      </c>
      <c r="CK25" s="57">
        <f t="shared" si="100"/>
        <v>21</v>
      </c>
      <c r="CL25" s="57">
        <f t="shared" si="53"/>
        <v>900</v>
      </c>
      <c r="CM25" s="57">
        <f t="shared" si="101"/>
        <v>2</v>
      </c>
      <c r="CN25" s="57">
        <f t="shared" si="102"/>
        <v>0</v>
      </c>
      <c r="CO25" s="57" t="str">
        <f t="shared" si="103"/>
        <v/>
      </c>
      <c r="CP25" s="57" t="str">
        <f t="shared" si="54"/>
        <v/>
      </c>
      <c r="CW25" s="63" t="s">
        <v>49</v>
      </c>
      <c r="CX25" s="57">
        <f>8*DF24</f>
        <v>4</v>
      </c>
      <c r="CY25" s="57">
        <f>ROUND(CX25,0)</f>
        <v>4</v>
      </c>
      <c r="CZ25" s="57">
        <f>IF(CY25&lt;1,1,CY25)</f>
        <v>4</v>
      </c>
      <c r="DH25" s="59">
        <f t="shared" si="104"/>
        <v>0</v>
      </c>
      <c r="DI25" s="59">
        <f t="shared" si="105"/>
        <v>0</v>
      </c>
      <c r="DJ25" s="70">
        <f t="shared" si="106"/>
        <v>0</v>
      </c>
      <c r="DK25" s="59">
        <f t="shared" si="107"/>
        <v>0</v>
      </c>
      <c r="DL25" s="70">
        <f t="shared" si="108"/>
        <v>3.4000000000000002E-2</v>
      </c>
      <c r="DM25" s="59">
        <f t="shared" si="109"/>
        <v>23</v>
      </c>
      <c r="DN25" s="70">
        <f t="shared" si="110"/>
        <v>0</v>
      </c>
      <c r="DO25" s="59">
        <f t="shared" si="111"/>
        <v>0</v>
      </c>
      <c r="DP25" s="59">
        <f t="shared" si="112"/>
        <v>0</v>
      </c>
      <c r="DQ25" s="59">
        <f t="shared" si="113"/>
        <v>0</v>
      </c>
      <c r="DR25" s="59">
        <f t="shared" si="114"/>
        <v>0</v>
      </c>
      <c r="DS25" s="59">
        <f t="shared" si="115"/>
        <v>0</v>
      </c>
      <c r="DT25" s="70">
        <f t="shared" si="116"/>
        <v>0</v>
      </c>
      <c r="DU25" s="59">
        <f t="shared" si="117"/>
        <v>0</v>
      </c>
      <c r="DV25" s="70">
        <f t="shared" si="118"/>
        <v>0</v>
      </c>
      <c r="DW25" s="59">
        <f t="shared" si="119"/>
        <v>0</v>
      </c>
      <c r="DY25" s="70">
        <f t="shared" si="120"/>
        <v>3.4000000000000002E-2</v>
      </c>
      <c r="DZ25" s="59">
        <f t="shared" si="120"/>
        <v>23</v>
      </c>
      <c r="EA25" s="59">
        <f t="shared" si="121"/>
        <v>0.78200000000000003</v>
      </c>
      <c r="EB25" s="59">
        <f t="shared" si="122"/>
        <v>23.46</v>
      </c>
      <c r="EC25" s="59" t="str">
        <f t="shared" si="55"/>
        <v/>
      </c>
      <c r="EI25" s="59">
        <f>IF(BF65=2,C25,0)</f>
        <v>30</v>
      </c>
      <c r="EJ25" s="59">
        <f t="shared" si="123"/>
        <v>30</v>
      </c>
      <c r="EK25" s="59">
        <f t="shared" si="124"/>
        <v>30</v>
      </c>
      <c r="EL25" s="59">
        <f t="shared" si="125"/>
        <v>30</v>
      </c>
      <c r="EM25" s="59">
        <f t="shared" si="126"/>
        <v>30</v>
      </c>
      <c r="EN25" s="59">
        <f t="shared" si="127"/>
        <v>30</v>
      </c>
      <c r="EO25" s="59" t="str">
        <f t="shared" si="128"/>
        <v/>
      </c>
      <c r="EP25" s="59" t="str">
        <f t="shared" si="129"/>
        <v/>
      </c>
      <c r="EQ25" s="59">
        <f t="shared" si="56"/>
        <v>30</v>
      </c>
      <c r="EU25" s="59">
        <f t="shared" si="130"/>
        <v>0</v>
      </c>
      <c r="EV25" s="59">
        <f t="shared" si="131"/>
        <v>0</v>
      </c>
      <c r="EW25" s="59">
        <f t="shared" si="132"/>
        <v>1</v>
      </c>
      <c r="EX25" s="59">
        <f t="shared" si="133"/>
        <v>0</v>
      </c>
      <c r="EY25" s="59">
        <f t="shared" si="134"/>
        <v>0</v>
      </c>
      <c r="EZ25" s="59">
        <f t="shared" si="135"/>
        <v>0</v>
      </c>
      <c r="FA25" s="59">
        <f t="shared" si="136"/>
        <v>0</v>
      </c>
      <c r="FB25" s="59">
        <f t="shared" si="137"/>
        <v>0</v>
      </c>
      <c r="FD25" s="59">
        <f t="shared" si="138"/>
        <v>0.8</v>
      </c>
      <c r="FE25" s="59">
        <f t="shared" si="138"/>
        <v>0.8</v>
      </c>
      <c r="FF25" s="59">
        <f t="shared" si="138"/>
        <v>0.65</v>
      </c>
      <c r="FG25" s="59">
        <f t="shared" si="138"/>
        <v>0.65</v>
      </c>
      <c r="FH25" s="59">
        <f t="shared" si="138"/>
        <v>0.5</v>
      </c>
      <c r="FI25" s="59">
        <f t="shared" si="138"/>
        <v>0.5</v>
      </c>
      <c r="FJ25" s="59">
        <f t="shared" si="138"/>
        <v>0.5</v>
      </c>
      <c r="FK25" s="59">
        <f t="shared" si="138"/>
        <v>0.5</v>
      </c>
      <c r="FM25" s="59">
        <f t="shared" si="139"/>
        <v>0</v>
      </c>
      <c r="FN25" s="59">
        <f t="shared" si="186"/>
        <v>0</v>
      </c>
      <c r="FO25" s="59">
        <f t="shared" si="140"/>
        <v>7.15</v>
      </c>
      <c r="FP25" s="59">
        <f t="shared" si="141"/>
        <v>0</v>
      </c>
      <c r="FQ25" s="59">
        <f t="shared" si="142"/>
        <v>0</v>
      </c>
      <c r="FR25" s="59">
        <f t="shared" si="143"/>
        <v>0</v>
      </c>
      <c r="FS25" s="59">
        <f t="shared" si="144"/>
        <v>0</v>
      </c>
      <c r="FT25" s="59">
        <f t="shared" si="145"/>
        <v>0</v>
      </c>
      <c r="FU25" s="59">
        <f t="shared" si="57"/>
        <v>7.15</v>
      </c>
      <c r="FW25" s="59">
        <f t="shared" si="146"/>
        <v>0</v>
      </c>
      <c r="FX25" s="59">
        <f t="shared" si="147"/>
        <v>0</v>
      </c>
      <c r="FY25" s="59">
        <f t="shared" si="148"/>
        <v>1</v>
      </c>
      <c r="FZ25" s="59">
        <f t="shared" si="149"/>
        <v>0</v>
      </c>
      <c r="GA25" s="59">
        <f t="shared" si="150"/>
        <v>0</v>
      </c>
      <c r="GB25" s="59">
        <f t="shared" si="151"/>
        <v>0</v>
      </c>
      <c r="GC25" s="59">
        <f t="shared" si="152"/>
        <v>0</v>
      </c>
      <c r="GD25" s="59">
        <f t="shared" si="153"/>
        <v>0</v>
      </c>
      <c r="GF25" s="59">
        <f t="shared" si="154"/>
        <v>0.85</v>
      </c>
      <c r="GG25" s="59">
        <f t="shared" si="154"/>
        <v>0.85</v>
      </c>
      <c r="GH25" s="59">
        <f t="shared" si="154"/>
        <v>0.6</v>
      </c>
      <c r="GI25" s="59">
        <f t="shared" si="154"/>
        <v>0.6</v>
      </c>
      <c r="GJ25" s="59">
        <f t="shared" si="154"/>
        <v>0.5</v>
      </c>
      <c r="GK25" s="59">
        <f t="shared" si="154"/>
        <v>0.5</v>
      </c>
      <c r="GL25" s="59">
        <f t="shared" si="154"/>
        <v>0.5</v>
      </c>
      <c r="GM25" s="59">
        <f t="shared" si="154"/>
        <v>0.5</v>
      </c>
      <c r="GO25" s="59">
        <v>11</v>
      </c>
      <c r="GP25" s="59">
        <v>12</v>
      </c>
      <c r="GQ25" s="59">
        <v>20</v>
      </c>
      <c r="GR25" s="59">
        <v>25</v>
      </c>
      <c r="GS25" s="59">
        <v>35</v>
      </c>
      <c r="GT25" s="59">
        <v>35</v>
      </c>
      <c r="GU25" s="59">
        <v>40</v>
      </c>
      <c r="GV25" s="59">
        <v>40</v>
      </c>
      <c r="GX25" s="59">
        <f t="shared" si="155"/>
        <v>0</v>
      </c>
      <c r="GY25" s="59">
        <f t="shared" si="156"/>
        <v>0</v>
      </c>
      <c r="GZ25" s="59">
        <f t="shared" si="157"/>
        <v>360</v>
      </c>
      <c r="HA25" s="59">
        <f t="shared" si="158"/>
        <v>0</v>
      </c>
      <c r="HB25" s="59">
        <f t="shared" si="159"/>
        <v>0</v>
      </c>
      <c r="HC25" s="59">
        <f t="shared" si="160"/>
        <v>0</v>
      </c>
      <c r="HD25" s="59">
        <f t="shared" si="161"/>
        <v>0</v>
      </c>
      <c r="HE25" s="59">
        <f t="shared" si="162"/>
        <v>0</v>
      </c>
      <c r="HF25" s="59">
        <f t="shared" si="58"/>
        <v>360</v>
      </c>
      <c r="HL25" s="57">
        <f t="shared" si="163"/>
        <v>30</v>
      </c>
      <c r="HM25" s="57">
        <f t="shared" si="164"/>
        <v>30</v>
      </c>
      <c r="HN25" s="61">
        <f t="shared" si="165"/>
        <v>30</v>
      </c>
      <c r="HO25" s="57" t="str">
        <f t="shared" si="188"/>
        <v>2</v>
      </c>
      <c r="HP25" s="57">
        <f t="shared" si="166"/>
        <v>-1</v>
      </c>
      <c r="HQ25" s="57">
        <f t="shared" si="167"/>
        <v>-1</v>
      </c>
      <c r="HR25" s="57" t="str">
        <f t="shared" si="168"/>
        <v/>
      </c>
      <c r="HS25" s="57">
        <f t="shared" si="169"/>
        <v>30</v>
      </c>
      <c r="HT25" s="57">
        <f t="shared" si="59"/>
        <v>30</v>
      </c>
      <c r="HU25" s="57" t="str">
        <f t="shared" si="170"/>
        <v>1</v>
      </c>
      <c r="HV25" s="57">
        <f t="shared" si="171"/>
        <v>0</v>
      </c>
      <c r="HW25" s="57" t="str">
        <f t="shared" si="172"/>
        <v/>
      </c>
      <c r="HX25" s="57" t="str">
        <f t="shared" si="173"/>
        <v>10</v>
      </c>
      <c r="HY25" s="57" t="str">
        <f t="shared" si="173"/>
        <v>13</v>
      </c>
      <c r="HZ25" s="57" t="str">
        <f t="shared" si="173"/>
        <v>11</v>
      </c>
      <c r="IA25" s="57" t="str">
        <f t="shared" si="173"/>
        <v>16</v>
      </c>
      <c r="IB25" s="57" t="str">
        <f t="shared" si="173"/>
        <v>20</v>
      </c>
      <c r="IC25" s="57" t="str">
        <f t="shared" si="173"/>
        <v>22</v>
      </c>
      <c r="ID25" s="57" t="str">
        <f t="shared" si="173"/>
        <v>27</v>
      </c>
      <c r="IE25" s="57" t="str">
        <f t="shared" si="173"/>
        <v>31</v>
      </c>
      <c r="IG25" s="57">
        <f t="shared" si="61"/>
        <v>0</v>
      </c>
      <c r="IH25" s="57">
        <f t="shared" si="62"/>
        <v>0</v>
      </c>
      <c r="II25" s="57">
        <f t="shared" si="63"/>
        <v>330</v>
      </c>
      <c r="IJ25" s="57">
        <f t="shared" si="64"/>
        <v>0</v>
      </c>
      <c r="IK25" s="57">
        <f t="shared" si="65"/>
        <v>0</v>
      </c>
      <c r="IL25" s="57">
        <f t="shared" si="66"/>
        <v>0</v>
      </c>
      <c r="IM25" s="57">
        <f t="shared" si="67"/>
        <v>0</v>
      </c>
      <c r="IN25" s="57">
        <f t="shared" si="68"/>
        <v>0</v>
      </c>
      <c r="IO25" s="57">
        <f t="shared" si="69"/>
        <v>330</v>
      </c>
      <c r="IP25" s="57">
        <f t="shared" si="174"/>
        <v>0</v>
      </c>
      <c r="IQ25" s="57">
        <f t="shared" si="175"/>
        <v>0</v>
      </c>
      <c r="IR25" s="57">
        <f t="shared" si="176"/>
        <v>0</v>
      </c>
      <c r="IS25" s="57">
        <f t="shared" si="177"/>
        <v>0</v>
      </c>
      <c r="IT25" s="57">
        <f t="shared" si="178"/>
        <v>0</v>
      </c>
      <c r="IU25" s="57">
        <f t="shared" si="179"/>
        <v>0</v>
      </c>
      <c r="IV25" s="57">
        <f t="shared" si="180"/>
        <v>0</v>
      </c>
      <c r="IW25" s="57">
        <f t="shared" si="181"/>
        <v>0</v>
      </c>
    </row>
    <row r="26" spans="1:257" ht="17.100000000000001" customHeight="1" thickTop="1" thickBot="1" x14ac:dyDescent="0.25">
      <c r="A26" s="365"/>
      <c r="B26" s="115">
        <v>12</v>
      </c>
      <c r="C26" s="108">
        <v>30</v>
      </c>
      <c r="D26" s="5"/>
      <c r="E26" s="5"/>
      <c r="F26" s="5"/>
      <c r="G26" s="5"/>
      <c r="H26" s="5"/>
      <c r="I26" s="5"/>
      <c r="J26" s="5"/>
      <c r="K26" s="5"/>
      <c r="L26" s="119"/>
      <c r="M26" s="172"/>
      <c r="N26" s="297" t="s">
        <v>40</v>
      </c>
      <c r="O26" s="298"/>
      <c r="P26" s="298"/>
      <c r="Q26" s="298"/>
      <c r="R26" s="298"/>
      <c r="S26" s="298"/>
      <c r="T26" s="298"/>
      <c r="U26" s="298"/>
      <c r="V26" s="299"/>
      <c r="W26" s="171" t="s">
        <v>80</v>
      </c>
      <c r="X26" s="13" t="b">
        <v>0</v>
      </c>
      <c r="Y26" s="13" t="b">
        <v>0</v>
      </c>
      <c r="Z26" s="13" t="b">
        <v>1</v>
      </c>
      <c r="AA26" s="13" t="b">
        <v>0</v>
      </c>
      <c r="AB26" s="13" t="b">
        <v>0</v>
      </c>
      <c r="AC26" s="13" t="b">
        <v>0</v>
      </c>
      <c r="AD26" s="13" t="b">
        <v>0</v>
      </c>
      <c r="AE26" s="13" t="b">
        <v>0</v>
      </c>
      <c r="AG26" s="57">
        <f t="shared" si="41"/>
        <v>0</v>
      </c>
      <c r="AH26" s="57">
        <f t="shared" si="42"/>
        <v>0</v>
      </c>
      <c r="AI26" s="57">
        <f t="shared" si="43"/>
        <v>1</v>
      </c>
      <c r="AJ26" s="57">
        <f t="shared" si="44"/>
        <v>0</v>
      </c>
      <c r="AK26" s="57">
        <f t="shared" si="45"/>
        <v>0</v>
      </c>
      <c r="AL26" s="57">
        <f t="shared" si="46"/>
        <v>0</v>
      </c>
      <c r="AM26" s="57">
        <f t="shared" si="47"/>
        <v>0</v>
      </c>
      <c r="AN26" s="57">
        <f t="shared" si="48"/>
        <v>0</v>
      </c>
      <c r="AP26" s="57">
        <f t="shared" si="70"/>
        <v>1</v>
      </c>
      <c r="AQ26" s="57">
        <f t="shared" si="71"/>
        <v>1</v>
      </c>
      <c r="AS26" s="57">
        <f t="shared" si="49"/>
        <v>1</v>
      </c>
      <c r="AT26" s="57" t="b">
        <f t="shared" si="50"/>
        <v>1</v>
      </c>
      <c r="AU26" s="57">
        <f t="shared" si="72"/>
        <v>1</v>
      </c>
      <c r="AV26" s="63">
        <f t="shared" si="73"/>
        <v>1</v>
      </c>
      <c r="AW26" s="57">
        <f t="shared" si="182"/>
        <v>2</v>
      </c>
      <c r="AX26" s="57">
        <f t="shared" si="183"/>
        <v>2</v>
      </c>
      <c r="AY26" s="57">
        <f t="shared" si="182"/>
        <v>4</v>
      </c>
      <c r="AZ26" s="57">
        <f t="shared" si="187"/>
        <v>4</v>
      </c>
      <c r="BA26" s="57" t="str">
        <f t="shared" si="51"/>
        <v/>
      </c>
      <c r="BB26" s="57" t="str">
        <f t="shared" si="184"/>
        <v/>
      </c>
      <c r="BC26" s="57" t="str">
        <f t="shared" si="74"/>
        <v/>
      </c>
      <c r="BD26" s="57" t="str">
        <f t="shared" si="75"/>
        <v/>
      </c>
      <c r="BE26" s="57" t="str">
        <f t="shared" si="76"/>
        <v/>
      </c>
      <c r="BG26" s="57">
        <f>IF(BF65=2,C26,0)</f>
        <v>30</v>
      </c>
      <c r="BH26" s="57">
        <f t="shared" si="77"/>
        <v>30</v>
      </c>
      <c r="BI26" s="57">
        <f t="shared" si="52"/>
        <v>1</v>
      </c>
      <c r="BL26" s="57">
        <f t="shared" si="78"/>
        <v>0</v>
      </c>
      <c r="BM26" s="57">
        <f t="shared" si="79"/>
        <v>0</v>
      </c>
      <c r="BN26" s="57">
        <f t="shared" si="80"/>
        <v>0</v>
      </c>
      <c r="BO26" s="57">
        <f t="shared" si="81"/>
        <v>0</v>
      </c>
      <c r="BP26" s="57">
        <f t="shared" si="82"/>
        <v>0.7</v>
      </c>
      <c r="BQ26" s="57">
        <f t="shared" si="83"/>
        <v>30</v>
      </c>
      <c r="BR26" s="57">
        <f t="shared" si="84"/>
        <v>0</v>
      </c>
      <c r="BS26" s="57">
        <f t="shared" si="85"/>
        <v>0</v>
      </c>
      <c r="BT26" s="57">
        <f t="shared" si="86"/>
        <v>0</v>
      </c>
      <c r="BU26" s="57">
        <f t="shared" si="87"/>
        <v>0</v>
      </c>
      <c r="BV26" s="57">
        <f t="shared" si="88"/>
        <v>0</v>
      </c>
      <c r="BW26" s="57">
        <f t="shared" si="89"/>
        <v>0</v>
      </c>
      <c r="BX26" s="57">
        <f t="shared" si="90"/>
        <v>0</v>
      </c>
      <c r="BY26" s="57">
        <f t="shared" si="91"/>
        <v>0</v>
      </c>
      <c r="BZ26" s="57">
        <f t="shared" si="92"/>
        <v>0</v>
      </c>
      <c r="CA26" s="57">
        <f t="shared" si="93"/>
        <v>0</v>
      </c>
      <c r="CC26" s="57">
        <f>N17-B26</f>
        <v>0</v>
      </c>
      <c r="CD26" s="57">
        <f t="shared" si="94"/>
        <v>0</v>
      </c>
      <c r="CE26" s="57" t="str">
        <f t="shared" si="185"/>
        <v>4</v>
      </c>
      <c r="CF26" s="57" t="str">
        <f t="shared" si="95"/>
        <v/>
      </c>
      <c r="CG26" s="57">
        <f t="shared" si="96"/>
        <v>0</v>
      </c>
      <c r="CH26" s="57">
        <f t="shared" si="97"/>
        <v>0</v>
      </c>
      <c r="CI26" s="57">
        <f t="shared" si="98"/>
        <v>0</v>
      </c>
      <c r="CJ26" s="57">
        <f t="shared" si="99"/>
        <v>0</v>
      </c>
      <c r="CK26" s="57" t="str">
        <f t="shared" si="100"/>
        <v/>
      </c>
      <c r="CL26" s="57" t="str">
        <f t="shared" si="53"/>
        <v/>
      </c>
      <c r="CM26" s="57">
        <f t="shared" si="101"/>
        <v>2</v>
      </c>
      <c r="CN26" s="57">
        <f t="shared" si="102"/>
        <v>2</v>
      </c>
      <c r="CO26" s="57">
        <f>IF(CN26&gt;0,1,"")</f>
        <v>1</v>
      </c>
      <c r="CP26" s="57">
        <f t="shared" si="54"/>
        <v>900</v>
      </c>
      <c r="CW26" s="63" t="s">
        <v>50</v>
      </c>
      <c r="CX26" s="57">
        <f>3.5*DF24</f>
        <v>1.75</v>
      </c>
      <c r="CY26" s="57">
        <f>ROUND(CX26,0)</f>
        <v>2</v>
      </c>
      <c r="CZ26" s="57">
        <f>IF(CY26&lt;1,1,CY26)</f>
        <v>2</v>
      </c>
      <c r="DH26" s="59">
        <f t="shared" si="104"/>
        <v>0</v>
      </c>
      <c r="DI26" s="59">
        <f t="shared" si="105"/>
        <v>0</v>
      </c>
      <c r="DJ26" s="70">
        <f t="shared" si="106"/>
        <v>0</v>
      </c>
      <c r="DK26" s="59">
        <f t="shared" si="107"/>
        <v>0</v>
      </c>
      <c r="DL26" s="70">
        <f t="shared" si="108"/>
        <v>3.4000000000000002E-2</v>
      </c>
      <c r="DM26" s="59">
        <f t="shared" si="109"/>
        <v>23</v>
      </c>
      <c r="DN26" s="70">
        <f t="shared" si="110"/>
        <v>0</v>
      </c>
      <c r="DO26" s="59">
        <f t="shared" si="111"/>
        <v>0</v>
      </c>
      <c r="DP26" s="59">
        <f t="shared" si="112"/>
        <v>0</v>
      </c>
      <c r="DQ26" s="59">
        <f t="shared" si="113"/>
        <v>0</v>
      </c>
      <c r="DR26" s="59">
        <f t="shared" si="114"/>
        <v>0</v>
      </c>
      <c r="DS26" s="59">
        <f t="shared" si="115"/>
        <v>0</v>
      </c>
      <c r="DT26" s="70">
        <f t="shared" si="116"/>
        <v>0</v>
      </c>
      <c r="DU26" s="59">
        <f t="shared" si="117"/>
        <v>0</v>
      </c>
      <c r="DV26" s="70">
        <f t="shared" si="118"/>
        <v>0</v>
      </c>
      <c r="DW26" s="59">
        <f t="shared" si="119"/>
        <v>0</v>
      </c>
      <c r="DY26" s="70">
        <f t="shared" si="120"/>
        <v>3.4000000000000002E-2</v>
      </c>
      <c r="DZ26" s="59">
        <f t="shared" si="120"/>
        <v>23</v>
      </c>
      <c r="EA26" s="59">
        <f t="shared" si="121"/>
        <v>0.78200000000000003</v>
      </c>
      <c r="EB26" s="59" t="str">
        <f t="shared" si="122"/>
        <v/>
      </c>
      <c r="EC26" s="59">
        <f t="shared" si="55"/>
        <v>690</v>
      </c>
      <c r="EI26" s="59">
        <f>IF(BF65=2,C26,0)</f>
        <v>30</v>
      </c>
      <c r="EJ26" s="59">
        <f t="shared" si="123"/>
        <v>30</v>
      </c>
      <c r="EK26" s="59">
        <f t="shared" si="124"/>
        <v>30</v>
      </c>
      <c r="EL26" s="59">
        <f t="shared" si="125"/>
        <v>30</v>
      </c>
      <c r="EM26" s="59" t="str">
        <f t="shared" si="126"/>
        <v/>
      </c>
      <c r="EN26" s="59" t="str">
        <f t="shared" si="127"/>
        <v/>
      </c>
      <c r="EO26" s="59">
        <f t="shared" si="128"/>
        <v>30</v>
      </c>
      <c r="EP26" s="59" t="str">
        <f t="shared" si="129"/>
        <v/>
      </c>
      <c r="EQ26" s="59">
        <f t="shared" si="56"/>
        <v>30</v>
      </c>
      <c r="EU26" s="59">
        <f t="shared" si="130"/>
        <v>0</v>
      </c>
      <c r="EV26" s="59">
        <f t="shared" si="131"/>
        <v>0</v>
      </c>
      <c r="EW26" s="59">
        <f t="shared" si="132"/>
        <v>0</v>
      </c>
      <c r="EX26" s="59">
        <f t="shared" si="133"/>
        <v>0</v>
      </c>
      <c r="EY26" s="59">
        <f t="shared" si="134"/>
        <v>0</v>
      </c>
      <c r="EZ26" s="59">
        <f t="shared" si="135"/>
        <v>0</v>
      </c>
      <c r="FA26" s="59">
        <f t="shared" si="136"/>
        <v>0</v>
      </c>
      <c r="FB26" s="59">
        <f t="shared" si="137"/>
        <v>0</v>
      </c>
      <c r="FD26" s="59">
        <f t="shared" si="138"/>
        <v>0.8</v>
      </c>
      <c r="FE26" s="59">
        <f t="shared" si="138"/>
        <v>0.8</v>
      </c>
      <c r="FF26" s="59">
        <f t="shared" si="138"/>
        <v>0.65</v>
      </c>
      <c r="FG26" s="59">
        <f t="shared" si="138"/>
        <v>0.65</v>
      </c>
      <c r="FH26" s="59">
        <f t="shared" si="138"/>
        <v>0.5</v>
      </c>
      <c r="FI26" s="59">
        <f t="shared" si="138"/>
        <v>0.5</v>
      </c>
      <c r="FJ26" s="59">
        <f t="shared" si="138"/>
        <v>0.5</v>
      </c>
      <c r="FK26" s="59">
        <f t="shared" si="138"/>
        <v>0.5</v>
      </c>
      <c r="FM26" s="59">
        <f t="shared" si="139"/>
        <v>0</v>
      </c>
      <c r="FN26" s="59">
        <f t="shared" si="186"/>
        <v>0</v>
      </c>
      <c r="FO26" s="59">
        <f t="shared" si="140"/>
        <v>0</v>
      </c>
      <c r="FP26" s="59">
        <f t="shared" si="141"/>
        <v>0</v>
      </c>
      <c r="FQ26" s="59">
        <f t="shared" si="142"/>
        <v>0</v>
      </c>
      <c r="FR26" s="59">
        <f t="shared" si="143"/>
        <v>0</v>
      </c>
      <c r="FS26" s="59">
        <f t="shared" si="144"/>
        <v>0</v>
      </c>
      <c r="FT26" s="59">
        <f t="shared" si="145"/>
        <v>0</v>
      </c>
      <c r="FU26" s="59">
        <f t="shared" si="57"/>
        <v>0</v>
      </c>
      <c r="FW26" s="59">
        <f t="shared" si="146"/>
        <v>0</v>
      </c>
      <c r="FX26" s="59">
        <f t="shared" si="147"/>
        <v>0</v>
      </c>
      <c r="FY26" s="59">
        <f t="shared" si="148"/>
        <v>1</v>
      </c>
      <c r="FZ26" s="59">
        <f t="shared" si="149"/>
        <v>0</v>
      </c>
      <c r="GA26" s="59">
        <f t="shared" si="150"/>
        <v>0</v>
      </c>
      <c r="GB26" s="59">
        <f t="shared" si="151"/>
        <v>0</v>
      </c>
      <c r="GC26" s="59">
        <f t="shared" si="152"/>
        <v>0</v>
      </c>
      <c r="GD26" s="59">
        <f t="shared" si="153"/>
        <v>0</v>
      </c>
      <c r="GF26" s="59">
        <f t="shared" si="154"/>
        <v>0.85</v>
      </c>
      <c r="GG26" s="59">
        <f t="shared" si="154"/>
        <v>0.85</v>
      </c>
      <c r="GH26" s="59">
        <f t="shared" si="154"/>
        <v>0.6</v>
      </c>
      <c r="GI26" s="59">
        <f t="shared" si="154"/>
        <v>0.6</v>
      </c>
      <c r="GJ26" s="59">
        <f t="shared" si="154"/>
        <v>0.5</v>
      </c>
      <c r="GK26" s="59">
        <f t="shared" si="154"/>
        <v>0.5</v>
      </c>
      <c r="GL26" s="59">
        <f t="shared" si="154"/>
        <v>0.5</v>
      </c>
      <c r="GM26" s="59">
        <f t="shared" si="154"/>
        <v>0.5</v>
      </c>
      <c r="GO26" s="59">
        <v>11</v>
      </c>
      <c r="GP26" s="59">
        <v>12</v>
      </c>
      <c r="GQ26" s="59">
        <v>20</v>
      </c>
      <c r="GR26" s="59">
        <v>25</v>
      </c>
      <c r="GS26" s="59">
        <v>35</v>
      </c>
      <c r="GT26" s="59">
        <v>35</v>
      </c>
      <c r="GU26" s="59">
        <v>40</v>
      </c>
      <c r="GV26" s="59">
        <v>40</v>
      </c>
      <c r="GX26" s="59">
        <f t="shared" si="155"/>
        <v>0</v>
      </c>
      <c r="GY26" s="59">
        <f t="shared" si="156"/>
        <v>0</v>
      </c>
      <c r="GZ26" s="59">
        <f t="shared" si="157"/>
        <v>360</v>
      </c>
      <c r="HA26" s="59">
        <f t="shared" si="158"/>
        <v>0</v>
      </c>
      <c r="HB26" s="59">
        <f t="shared" si="159"/>
        <v>0</v>
      </c>
      <c r="HC26" s="59">
        <f t="shared" si="160"/>
        <v>0</v>
      </c>
      <c r="HD26" s="59">
        <f t="shared" si="161"/>
        <v>0</v>
      </c>
      <c r="HE26" s="59">
        <f t="shared" si="162"/>
        <v>0</v>
      </c>
      <c r="HF26" s="59">
        <f t="shared" si="58"/>
        <v>360</v>
      </c>
      <c r="HL26" s="57">
        <f t="shared" si="163"/>
        <v>30</v>
      </c>
      <c r="HM26" s="57">
        <f t="shared" si="164"/>
        <v>30</v>
      </c>
      <c r="HN26" s="61" t="str">
        <f t="shared" si="165"/>
        <v/>
      </c>
      <c r="HO26" s="57" t="str">
        <f t="shared" si="188"/>
        <v>2</v>
      </c>
      <c r="HP26" s="57">
        <f t="shared" si="166"/>
        <v>-2</v>
      </c>
      <c r="HQ26" s="57">
        <f t="shared" si="167"/>
        <v>0</v>
      </c>
      <c r="HR26" s="57" t="str">
        <f t="shared" si="168"/>
        <v/>
      </c>
      <c r="HS26" s="57" t="str">
        <f t="shared" si="169"/>
        <v/>
      </c>
      <c r="HT26" s="57">
        <f t="shared" si="59"/>
        <v>0</v>
      </c>
      <c r="HU26" s="57" t="str">
        <f t="shared" si="170"/>
        <v>1</v>
      </c>
      <c r="HV26" s="57">
        <f t="shared" si="171"/>
        <v>1</v>
      </c>
      <c r="HW26" s="57">
        <f t="shared" si="172"/>
        <v>30</v>
      </c>
      <c r="HX26" s="57" t="str">
        <f t="shared" si="173"/>
        <v>10</v>
      </c>
      <c r="HY26" s="57" t="str">
        <f t="shared" si="173"/>
        <v>13</v>
      </c>
      <c r="HZ26" s="57" t="str">
        <f t="shared" si="173"/>
        <v>11</v>
      </c>
      <c r="IA26" s="57" t="str">
        <f t="shared" si="173"/>
        <v>16</v>
      </c>
      <c r="IB26" s="57" t="str">
        <f t="shared" si="173"/>
        <v>20</v>
      </c>
      <c r="IC26" s="57" t="str">
        <f t="shared" si="173"/>
        <v>22</v>
      </c>
      <c r="ID26" s="57" t="str">
        <f t="shared" si="173"/>
        <v>27</v>
      </c>
      <c r="IE26" s="57" t="str">
        <f t="shared" si="173"/>
        <v>31</v>
      </c>
      <c r="IG26" s="57">
        <f t="shared" si="61"/>
        <v>0</v>
      </c>
      <c r="IH26" s="57">
        <f t="shared" si="62"/>
        <v>0</v>
      </c>
      <c r="II26" s="57">
        <f t="shared" si="63"/>
        <v>0</v>
      </c>
      <c r="IJ26" s="57">
        <f t="shared" si="64"/>
        <v>0</v>
      </c>
      <c r="IK26" s="57">
        <f t="shared" si="65"/>
        <v>0</v>
      </c>
      <c r="IL26" s="57">
        <f>IF(HT26&gt;0,AL26*HT26*IC26,0)</f>
        <v>0</v>
      </c>
      <c r="IM26" s="57">
        <f t="shared" si="67"/>
        <v>0</v>
      </c>
      <c r="IN26" s="57">
        <f t="shared" si="68"/>
        <v>0</v>
      </c>
      <c r="IO26" s="57">
        <f t="shared" si="69"/>
        <v>0</v>
      </c>
      <c r="IP26" s="57">
        <f t="shared" si="174"/>
        <v>0</v>
      </c>
      <c r="IQ26" s="57">
        <f t="shared" si="175"/>
        <v>0</v>
      </c>
      <c r="IR26" s="57">
        <f t="shared" si="176"/>
        <v>330</v>
      </c>
      <c r="IS26" s="57">
        <f t="shared" si="177"/>
        <v>0</v>
      </c>
      <c r="IT26" s="57">
        <f t="shared" si="178"/>
        <v>0</v>
      </c>
      <c r="IU26" s="57">
        <f t="shared" si="179"/>
        <v>0</v>
      </c>
      <c r="IV26" s="57">
        <f t="shared" si="180"/>
        <v>0</v>
      </c>
      <c r="IW26" s="57">
        <f t="shared" si="181"/>
        <v>0</v>
      </c>
    </row>
    <row r="27" spans="1:257" ht="17.100000000000001" customHeight="1" thickTop="1" thickBot="1" x14ac:dyDescent="0.25">
      <c r="A27" s="365"/>
      <c r="B27" s="115">
        <v>13</v>
      </c>
      <c r="C27" s="108">
        <v>32</v>
      </c>
      <c r="D27" s="5"/>
      <c r="E27" s="5"/>
      <c r="F27" s="5"/>
      <c r="G27" s="5"/>
      <c r="H27" s="5"/>
      <c r="I27" s="5"/>
      <c r="J27" s="5"/>
      <c r="K27" s="5"/>
      <c r="L27" s="119"/>
      <c r="M27" s="386" t="str">
        <f>E3</f>
        <v xml:space="preserve">Alexsander Mucheti  CREA-SP:5061466716     </v>
      </c>
      <c r="N27" s="386"/>
      <c r="O27" s="386"/>
      <c r="P27" s="386"/>
      <c r="Q27" s="386"/>
      <c r="R27" s="386"/>
      <c r="S27" s="386"/>
      <c r="T27" s="386"/>
      <c r="U27" s="386"/>
      <c r="V27" s="386"/>
      <c r="W27" s="387"/>
      <c r="X27" s="13" t="b">
        <v>0</v>
      </c>
      <c r="Y27" s="13" t="b">
        <v>0</v>
      </c>
      <c r="Z27" s="13" t="b">
        <v>1</v>
      </c>
      <c r="AA27" s="13" t="b">
        <v>0</v>
      </c>
      <c r="AB27" s="13" t="b">
        <v>0</v>
      </c>
      <c r="AC27" s="13" t="b">
        <v>0</v>
      </c>
      <c r="AD27" s="13" t="b">
        <v>0</v>
      </c>
      <c r="AE27" s="13" t="b">
        <v>0</v>
      </c>
      <c r="AG27" s="57">
        <f t="shared" si="41"/>
        <v>0</v>
      </c>
      <c r="AH27" s="57">
        <f t="shared" si="42"/>
        <v>0</v>
      </c>
      <c r="AI27" s="57">
        <f t="shared" si="43"/>
        <v>1</v>
      </c>
      <c r="AJ27" s="57">
        <f t="shared" si="44"/>
        <v>0</v>
      </c>
      <c r="AK27" s="57">
        <f t="shared" si="45"/>
        <v>0</v>
      </c>
      <c r="AL27" s="57">
        <f t="shared" si="46"/>
        <v>0</v>
      </c>
      <c r="AM27" s="57">
        <f t="shared" si="47"/>
        <v>0</v>
      </c>
      <c r="AN27" s="57">
        <f t="shared" si="48"/>
        <v>0</v>
      </c>
      <c r="AP27" s="57">
        <f t="shared" si="70"/>
        <v>1</v>
      </c>
      <c r="AQ27" s="57">
        <f t="shared" si="71"/>
        <v>1</v>
      </c>
      <c r="AS27" s="57">
        <f t="shared" si="49"/>
        <v>1</v>
      </c>
      <c r="AT27" s="57" t="b">
        <f t="shared" si="50"/>
        <v>1</v>
      </c>
      <c r="AU27" s="57">
        <f t="shared" si="72"/>
        <v>1</v>
      </c>
      <c r="AV27" s="63">
        <f t="shared" si="73"/>
        <v>1</v>
      </c>
      <c r="AW27" s="57">
        <f t="shared" si="182"/>
        <v>2</v>
      </c>
      <c r="AX27" s="57">
        <f t="shared" si="183"/>
        <v>2</v>
      </c>
      <c r="AY27" s="57">
        <f t="shared" si="182"/>
        <v>4</v>
      </c>
      <c r="AZ27" s="57">
        <f t="shared" si="187"/>
        <v>4</v>
      </c>
      <c r="BA27" s="57" t="str">
        <f t="shared" si="51"/>
        <v/>
      </c>
      <c r="BB27" s="57" t="str">
        <f t="shared" si="184"/>
        <v/>
      </c>
      <c r="BC27" s="57" t="str">
        <f t="shared" si="74"/>
        <v/>
      </c>
      <c r="BD27" s="57" t="str">
        <f t="shared" si="75"/>
        <v/>
      </c>
      <c r="BE27" s="57" t="str">
        <f t="shared" si="76"/>
        <v/>
      </c>
      <c r="BG27" s="57">
        <f>IF(BF65=2,C27,0)</f>
        <v>32</v>
      </c>
      <c r="BH27" s="57">
        <f t="shared" si="77"/>
        <v>32</v>
      </c>
      <c r="BI27" s="57">
        <f t="shared" si="52"/>
        <v>1</v>
      </c>
      <c r="BL27" s="57">
        <f t="shared" si="78"/>
        <v>0</v>
      </c>
      <c r="BM27" s="57">
        <f t="shared" si="79"/>
        <v>0</v>
      </c>
      <c r="BN27" s="57">
        <f t="shared" si="80"/>
        <v>0</v>
      </c>
      <c r="BO27" s="57">
        <f t="shared" si="81"/>
        <v>0</v>
      </c>
      <c r="BP27" s="57">
        <f t="shared" si="82"/>
        <v>0.7</v>
      </c>
      <c r="BQ27" s="57">
        <f t="shared" si="83"/>
        <v>30</v>
      </c>
      <c r="BR27" s="57">
        <f t="shared" si="84"/>
        <v>0</v>
      </c>
      <c r="BS27" s="57">
        <f t="shared" si="85"/>
        <v>0</v>
      </c>
      <c r="BT27" s="57">
        <f t="shared" si="86"/>
        <v>0</v>
      </c>
      <c r="BU27" s="57">
        <f t="shared" si="87"/>
        <v>0</v>
      </c>
      <c r="BV27" s="57">
        <f t="shared" si="88"/>
        <v>0</v>
      </c>
      <c r="BW27" s="57">
        <f t="shared" si="89"/>
        <v>0</v>
      </c>
      <c r="BX27" s="57">
        <f t="shared" si="90"/>
        <v>0</v>
      </c>
      <c r="BY27" s="57">
        <f t="shared" si="91"/>
        <v>0</v>
      </c>
      <c r="BZ27" s="57">
        <f t="shared" si="92"/>
        <v>0</v>
      </c>
      <c r="CA27" s="57">
        <f t="shared" si="93"/>
        <v>0</v>
      </c>
      <c r="CC27" s="57">
        <f>N17-B27</f>
        <v>-1</v>
      </c>
      <c r="CD27" s="57">
        <f t="shared" si="94"/>
        <v>0</v>
      </c>
      <c r="CE27" s="57" t="str">
        <f t="shared" si="185"/>
        <v>4</v>
      </c>
      <c r="CF27" s="57" t="str">
        <f t="shared" si="95"/>
        <v/>
      </c>
      <c r="CG27" s="57">
        <f t="shared" si="96"/>
        <v>0</v>
      </c>
      <c r="CH27" s="57">
        <f t="shared" si="97"/>
        <v>0</v>
      </c>
      <c r="CI27" s="57">
        <f t="shared" si="98"/>
        <v>0</v>
      </c>
      <c r="CJ27" s="57">
        <f t="shared" si="99"/>
        <v>0</v>
      </c>
      <c r="CK27" s="57" t="str">
        <f t="shared" si="100"/>
        <v/>
      </c>
      <c r="CL27" s="57" t="str">
        <f t="shared" si="53"/>
        <v/>
      </c>
      <c r="CM27" s="57">
        <f t="shared" si="101"/>
        <v>2</v>
      </c>
      <c r="CN27" s="57">
        <f t="shared" si="102"/>
        <v>1</v>
      </c>
      <c r="CO27" s="57">
        <f t="shared" si="103"/>
        <v>1</v>
      </c>
      <c r="CP27" s="57">
        <f>IF(CO27=1,(BM27+BO27+BQ27+BS27+BU27+BW27+BY27+CA27)*BH27,"")</f>
        <v>960</v>
      </c>
      <c r="CW27" s="63" t="s">
        <v>51</v>
      </c>
      <c r="CX27" s="57">
        <f>AC12*CX19*CZ20*CK65</f>
        <v>89.009173857832806</v>
      </c>
      <c r="DH27" s="59">
        <f t="shared" si="104"/>
        <v>0</v>
      </c>
      <c r="DI27" s="59">
        <f t="shared" si="105"/>
        <v>0</v>
      </c>
      <c r="DJ27" s="70">
        <f t="shared" si="106"/>
        <v>0</v>
      </c>
      <c r="DK27" s="59">
        <f t="shared" si="107"/>
        <v>0</v>
      </c>
      <c r="DL27" s="70">
        <f t="shared" si="108"/>
        <v>3.4000000000000002E-2</v>
      </c>
      <c r="DM27" s="59">
        <f t="shared" si="109"/>
        <v>23</v>
      </c>
      <c r="DN27" s="70">
        <f t="shared" si="110"/>
        <v>0</v>
      </c>
      <c r="DO27" s="59">
        <f t="shared" si="111"/>
        <v>0</v>
      </c>
      <c r="DP27" s="59">
        <f t="shared" si="112"/>
        <v>0</v>
      </c>
      <c r="DQ27" s="59">
        <f t="shared" si="113"/>
        <v>0</v>
      </c>
      <c r="DR27" s="59">
        <f t="shared" si="114"/>
        <v>0</v>
      </c>
      <c r="DS27" s="59">
        <f t="shared" si="115"/>
        <v>0</v>
      </c>
      <c r="DT27" s="70">
        <f t="shared" si="116"/>
        <v>0</v>
      </c>
      <c r="DU27" s="59">
        <f t="shared" si="117"/>
        <v>0</v>
      </c>
      <c r="DV27" s="70">
        <f t="shared" si="118"/>
        <v>0</v>
      </c>
      <c r="DW27" s="59">
        <f t="shared" si="119"/>
        <v>0</v>
      </c>
      <c r="DY27" s="70">
        <f t="shared" si="120"/>
        <v>3.4000000000000002E-2</v>
      </c>
      <c r="DZ27" s="59">
        <f t="shared" si="120"/>
        <v>23</v>
      </c>
      <c r="EA27" s="59">
        <f t="shared" si="121"/>
        <v>0.78200000000000003</v>
      </c>
      <c r="EB27" s="59" t="str">
        <f t="shared" si="122"/>
        <v/>
      </c>
      <c r="EC27" s="59" t="str">
        <f t="shared" si="55"/>
        <v/>
      </c>
      <c r="EI27" s="59">
        <f>IF(BF65=2,C27,0)</f>
        <v>32</v>
      </c>
      <c r="EJ27" s="59">
        <f t="shared" si="123"/>
        <v>32</v>
      </c>
      <c r="EK27" s="59">
        <f t="shared" si="124"/>
        <v>32</v>
      </c>
      <c r="EL27" s="59">
        <f t="shared" si="125"/>
        <v>32</v>
      </c>
      <c r="EM27" s="59" t="str">
        <f t="shared" si="126"/>
        <v/>
      </c>
      <c r="EN27" s="59" t="str">
        <f t="shared" si="127"/>
        <v/>
      </c>
      <c r="EO27" s="59" t="str">
        <f t="shared" si="128"/>
        <v/>
      </c>
      <c r="EP27" s="59">
        <f t="shared" si="129"/>
        <v>32</v>
      </c>
      <c r="EQ27" s="59">
        <f t="shared" si="56"/>
        <v>32</v>
      </c>
      <c r="EU27" s="59">
        <f t="shared" si="130"/>
        <v>0</v>
      </c>
      <c r="EV27" s="59">
        <f t="shared" si="131"/>
        <v>0</v>
      </c>
      <c r="EW27" s="59">
        <f t="shared" si="132"/>
        <v>0</v>
      </c>
      <c r="EX27" s="59">
        <f t="shared" si="133"/>
        <v>0</v>
      </c>
      <c r="EY27" s="59">
        <f t="shared" si="134"/>
        <v>0</v>
      </c>
      <c r="EZ27" s="59">
        <f t="shared" si="135"/>
        <v>0</v>
      </c>
      <c r="FA27" s="59">
        <f t="shared" si="136"/>
        <v>0</v>
      </c>
      <c r="FB27" s="59">
        <f t="shared" si="137"/>
        <v>0</v>
      </c>
      <c r="FD27" s="59">
        <f t="shared" si="138"/>
        <v>0.8</v>
      </c>
      <c r="FE27" s="59">
        <f t="shared" si="138"/>
        <v>0.8</v>
      </c>
      <c r="FF27" s="59">
        <f t="shared" si="138"/>
        <v>0.65</v>
      </c>
      <c r="FG27" s="59">
        <f t="shared" si="138"/>
        <v>0.65</v>
      </c>
      <c r="FH27" s="59">
        <f t="shared" si="138"/>
        <v>0.5</v>
      </c>
      <c r="FI27" s="59">
        <f t="shared" si="138"/>
        <v>0.5</v>
      </c>
      <c r="FJ27" s="59">
        <f t="shared" si="138"/>
        <v>0.5</v>
      </c>
      <c r="FK27" s="59">
        <f t="shared" si="138"/>
        <v>0.5</v>
      </c>
      <c r="FM27" s="59">
        <f t="shared" si="139"/>
        <v>0</v>
      </c>
      <c r="FN27" s="59">
        <f t="shared" si="186"/>
        <v>0</v>
      </c>
      <c r="FO27" s="59">
        <f t="shared" si="140"/>
        <v>0</v>
      </c>
      <c r="FP27" s="59">
        <f t="shared" si="141"/>
        <v>0</v>
      </c>
      <c r="FQ27" s="59">
        <f t="shared" si="142"/>
        <v>0</v>
      </c>
      <c r="FR27" s="59">
        <f t="shared" si="143"/>
        <v>0</v>
      </c>
      <c r="FS27" s="59">
        <f t="shared" si="144"/>
        <v>0</v>
      </c>
      <c r="FT27" s="59">
        <f t="shared" si="145"/>
        <v>0</v>
      </c>
      <c r="FU27" s="59">
        <f t="shared" si="57"/>
        <v>0</v>
      </c>
      <c r="FW27" s="59">
        <f t="shared" si="146"/>
        <v>0</v>
      </c>
      <c r="FX27" s="59">
        <f t="shared" si="147"/>
        <v>0</v>
      </c>
      <c r="FY27" s="59">
        <f t="shared" si="148"/>
        <v>1</v>
      </c>
      <c r="FZ27" s="59">
        <f t="shared" si="149"/>
        <v>0</v>
      </c>
      <c r="GA27" s="59">
        <f t="shared" si="150"/>
        <v>0</v>
      </c>
      <c r="GB27" s="59">
        <f t="shared" si="151"/>
        <v>0</v>
      </c>
      <c r="GC27" s="59">
        <f t="shared" si="152"/>
        <v>0</v>
      </c>
      <c r="GD27" s="59">
        <f t="shared" si="153"/>
        <v>0</v>
      </c>
      <c r="GF27" s="59">
        <f t="shared" si="154"/>
        <v>0.85</v>
      </c>
      <c r="GG27" s="59">
        <f t="shared" si="154"/>
        <v>0.85</v>
      </c>
      <c r="GH27" s="59">
        <f t="shared" si="154"/>
        <v>0.6</v>
      </c>
      <c r="GI27" s="59">
        <f t="shared" si="154"/>
        <v>0.6</v>
      </c>
      <c r="GJ27" s="59">
        <f t="shared" si="154"/>
        <v>0.5</v>
      </c>
      <c r="GK27" s="59">
        <f t="shared" si="154"/>
        <v>0.5</v>
      </c>
      <c r="GL27" s="59">
        <f t="shared" si="154"/>
        <v>0.5</v>
      </c>
      <c r="GM27" s="59">
        <f t="shared" si="154"/>
        <v>0.5</v>
      </c>
      <c r="GO27" s="59">
        <v>11</v>
      </c>
      <c r="GP27" s="59">
        <v>12</v>
      </c>
      <c r="GQ27" s="59">
        <v>20</v>
      </c>
      <c r="GR27" s="59">
        <v>25</v>
      </c>
      <c r="GS27" s="59">
        <v>35</v>
      </c>
      <c r="GT27" s="59">
        <v>35</v>
      </c>
      <c r="GU27" s="59">
        <v>40</v>
      </c>
      <c r="GV27" s="59">
        <v>40</v>
      </c>
      <c r="GX27" s="59">
        <f t="shared" si="155"/>
        <v>0</v>
      </c>
      <c r="GY27" s="59">
        <f t="shared" si="156"/>
        <v>0</v>
      </c>
      <c r="GZ27" s="59">
        <f t="shared" si="157"/>
        <v>384</v>
      </c>
      <c r="HA27" s="59">
        <f t="shared" si="158"/>
        <v>0</v>
      </c>
      <c r="HB27" s="59">
        <f t="shared" si="159"/>
        <v>0</v>
      </c>
      <c r="HC27" s="59">
        <f t="shared" si="160"/>
        <v>0</v>
      </c>
      <c r="HD27" s="59">
        <f t="shared" si="161"/>
        <v>0</v>
      </c>
      <c r="HE27" s="59">
        <f t="shared" si="162"/>
        <v>0</v>
      </c>
      <c r="HF27" s="59">
        <f t="shared" si="58"/>
        <v>384</v>
      </c>
      <c r="HL27" s="57">
        <f t="shared" si="163"/>
        <v>32</v>
      </c>
      <c r="HM27" s="57">
        <f t="shared" si="164"/>
        <v>32</v>
      </c>
      <c r="HN27" s="61" t="str">
        <f t="shared" si="165"/>
        <v/>
      </c>
      <c r="HO27" s="57" t="str">
        <f t="shared" si="188"/>
        <v>2</v>
      </c>
      <c r="HP27" s="57">
        <f t="shared" si="166"/>
        <v>-3</v>
      </c>
      <c r="HQ27" s="57">
        <f t="shared" si="167"/>
        <v>0</v>
      </c>
      <c r="HR27" s="57" t="str">
        <f t="shared" si="168"/>
        <v/>
      </c>
      <c r="HS27" s="57" t="str">
        <f t="shared" si="169"/>
        <v/>
      </c>
      <c r="HT27" s="57">
        <f t="shared" si="59"/>
        <v>0</v>
      </c>
      <c r="HU27" s="57" t="str">
        <f t="shared" si="170"/>
        <v>1</v>
      </c>
      <c r="HV27" s="57">
        <f t="shared" si="171"/>
        <v>0</v>
      </c>
      <c r="HW27" s="57" t="str">
        <f t="shared" si="172"/>
        <v/>
      </c>
      <c r="HX27" s="57" t="str">
        <f t="shared" si="173"/>
        <v>10</v>
      </c>
      <c r="HY27" s="57" t="str">
        <f t="shared" si="173"/>
        <v>13</v>
      </c>
      <c r="HZ27" s="57" t="str">
        <f t="shared" si="173"/>
        <v>11</v>
      </c>
      <c r="IA27" s="57" t="str">
        <f t="shared" si="173"/>
        <v>16</v>
      </c>
      <c r="IB27" s="57" t="str">
        <f t="shared" si="173"/>
        <v>20</v>
      </c>
      <c r="IC27" s="57" t="str">
        <f t="shared" si="173"/>
        <v>22</v>
      </c>
      <c r="ID27" s="57" t="str">
        <f t="shared" si="173"/>
        <v>27</v>
      </c>
      <c r="IE27" s="57" t="str">
        <f t="shared" si="173"/>
        <v>31</v>
      </c>
      <c r="IG27" s="57">
        <f t="shared" si="61"/>
        <v>0</v>
      </c>
      <c r="IH27" s="57">
        <f t="shared" si="62"/>
        <v>0</v>
      </c>
      <c r="II27" s="57">
        <f t="shared" si="63"/>
        <v>0</v>
      </c>
      <c r="IJ27" s="57">
        <f t="shared" si="64"/>
        <v>0</v>
      </c>
      <c r="IK27" s="57">
        <f t="shared" si="65"/>
        <v>0</v>
      </c>
      <c r="IL27" s="57">
        <f t="shared" si="66"/>
        <v>0</v>
      </c>
      <c r="IM27" s="57">
        <f t="shared" si="67"/>
        <v>0</v>
      </c>
      <c r="IN27" s="57">
        <f t="shared" si="68"/>
        <v>0</v>
      </c>
      <c r="IO27" s="57">
        <f t="shared" si="69"/>
        <v>0</v>
      </c>
      <c r="IP27" s="57">
        <f t="shared" si="174"/>
        <v>0</v>
      </c>
      <c r="IQ27" s="57">
        <f t="shared" si="175"/>
        <v>0</v>
      </c>
      <c r="IR27" s="57">
        <f t="shared" si="176"/>
        <v>0</v>
      </c>
      <c r="IS27" s="57">
        <f t="shared" si="177"/>
        <v>0</v>
      </c>
      <c r="IT27" s="57">
        <f t="shared" si="178"/>
        <v>0</v>
      </c>
      <c r="IU27" s="57">
        <f t="shared" si="179"/>
        <v>0</v>
      </c>
      <c r="IV27" s="57">
        <f t="shared" si="180"/>
        <v>0</v>
      </c>
      <c r="IW27" s="57">
        <f t="shared" si="181"/>
        <v>0</v>
      </c>
    </row>
    <row r="28" spans="1:257" ht="17.100000000000001" customHeight="1" thickTop="1" thickBot="1" x14ac:dyDescent="0.25">
      <c r="A28" s="365"/>
      <c r="B28" s="115">
        <v>14</v>
      </c>
      <c r="C28" s="108">
        <v>30</v>
      </c>
      <c r="D28" s="5"/>
      <c r="E28" s="5"/>
      <c r="F28" s="5"/>
      <c r="G28" s="5"/>
      <c r="H28" s="5"/>
      <c r="I28" s="5"/>
      <c r="J28" s="5"/>
      <c r="K28" s="20"/>
      <c r="L28" s="254" t="s">
        <v>101</v>
      </c>
      <c r="M28" s="254"/>
      <c r="N28" s="254"/>
      <c r="O28" s="254"/>
      <c r="P28" s="254"/>
      <c r="Q28" s="254"/>
      <c r="R28" s="254"/>
      <c r="S28" s="254"/>
      <c r="T28" s="254"/>
      <c r="U28" s="254"/>
      <c r="V28" s="254"/>
      <c r="W28" s="255"/>
      <c r="X28" s="13" t="b">
        <v>0</v>
      </c>
      <c r="Y28" s="13" t="b">
        <v>0</v>
      </c>
      <c r="Z28" s="13" t="b">
        <v>1</v>
      </c>
      <c r="AA28" s="13" t="b">
        <v>0</v>
      </c>
      <c r="AB28" s="13" t="b">
        <v>0</v>
      </c>
      <c r="AC28" s="13" t="b">
        <v>0</v>
      </c>
      <c r="AD28" s="13" t="b">
        <v>0</v>
      </c>
      <c r="AE28" s="13" t="b">
        <v>0</v>
      </c>
      <c r="AG28" s="57">
        <f t="shared" si="41"/>
        <v>0</v>
      </c>
      <c r="AH28" s="57">
        <f t="shared" si="42"/>
        <v>0</v>
      </c>
      <c r="AI28" s="57">
        <f t="shared" si="43"/>
        <v>1</v>
      </c>
      <c r="AJ28" s="57">
        <f t="shared" si="44"/>
        <v>0</v>
      </c>
      <c r="AK28" s="57">
        <f t="shared" si="45"/>
        <v>0</v>
      </c>
      <c r="AL28" s="57">
        <f t="shared" si="46"/>
        <v>0</v>
      </c>
      <c r="AM28" s="57">
        <f t="shared" si="47"/>
        <v>0</v>
      </c>
      <c r="AN28" s="57">
        <f t="shared" si="48"/>
        <v>0</v>
      </c>
      <c r="AP28" s="57">
        <f t="shared" si="70"/>
        <v>1</v>
      </c>
      <c r="AQ28" s="57">
        <f t="shared" si="71"/>
        <v>1</v>
      </c>
      <c r="AS28" s="57">
        <f t="shared" si="49"/>
        <v>1</v>
      </c>
      <c r="AT28" s="57" t="b">
        <f t="shared" si="50"/>
        <v>1</v>
      </c>
      <c r="AU28" s="57">
        <f t="shared" si="72"/>
        <v>1</v>
      </c>
      <c r="AV28" s="63">
        <f t="shared" si="73"/>
        <v>1</v>
      </c>
      <c r="AW28" s="57">
        <f t="shared" si="182"/>
        <v>2</v>
      </c>
      <c r="AX28" s="57">
        <f t="shared" si="183"/>
        <v>2</v>
      </c>
      <c r="AY28" s="57">
        <f t="shared" si="182"/>
        <v>4</v>
      </c>
      <c r="AZ28" s="57">
        <f t="shared" si="187"/>
        <v>4</v>
      </c>
      <c r="BA28" s="57" t="str">
        <f t="shared" si="51"/>
        <v/>
      </c>
      <c r="BB28" s="57" t="str">
        <f t="shared" si="184"/>
        <v/>
      </c>
      <c r="BC28" s="57" t="str">
        <f t="shared" si="74"/>
        <v/>
      </c>
      <c r="BD28" s="57" t="str">
        <f t="shared" si="75"/>
        <v/>
      </c>
      <c r="BE28" s="57" t="str">
        <f t="shared" si="76"/>
        <v/>
      </c>
      <c r="BG28" s="57">
        <f>IF(BF65=2,C28,0)</f>
        <v>30</v>
      </c>
      <c r="BH28" s="57">
        <f t="shared" si="77"/>
        <v>30</v>
      </c>
      <c r="BI28" s="57">
        <f t="shared" si="52"/>
        <v>1</v>
      </c>
      <c r="BL28" s="57">
        <f t="shared" si="78"/>
        <v>0</v>
      </c>
      <c r="BM28" s="57">
        <f t="shared" si="79"/>
        <v>0</v>
      </c>
      <c r="BN28" s="57">
        <f t="shared" si="80"/>
        <v>0</v>
      </c>
      <c r="BO28" s="57">
        <f t="shared" si="81"/>
        <v>0</v>
      </c>
      <c r="BP28" s="57">
        <f t="shared" si="82"/>
        <v>0.7</v>
      </c>
      <c r="BQ28" s="57">
        <f t="shared" si="83"/>
        <v>30</v>
      </c>
      <c r="BR28" s="57">
        <f t="shared" si="84"/>
        <v>0</v>
      </c>
      <c r="BS28" s="57">
        <f t="shared" si="85"/>
        <v>0</v>
      </c>
      <c r="BT28" s="57">
        <f t="shared" si="86"/>
        <v>0</v>
      </c>
      <c r="BU28" s="57">
        <f t="shared" si="87"/>
        <v>0</v>
      </c>
      <c r="BV28" s="57">
        <f t="shared" si="88"/>
        <v>0</v>
      </c>
      <c r="BW28" s="57">
        <f t="shared" si="89"/>
        <v>0</v>
      </c>
      <c r="BX28" s="57">
        <f t="shared" si="90"/>
        <v>0</v>
      </c>
      <c r="BY28" s="57">
        <f t="shared" si="91"/>
        <v>0</v>
      </c>
      <c r="BZ28" s="57">
        <f t="shared" si="92"/>
        <v>0</v>
      </c>
      <c r="CA28" s="57">
        <f t="shared" si="93"/>
        <v>0</v>
      </c>
      <c r="CC28" s="57">
        <f>N17-B28</f>
        <v>-2</v>
      </c>
      <c r="CD28" s="57">
        <f t="shared" si="94"/>
        <v>0</v>
      </c>
      <c r="CE28" s="57" t="str">
        <f t="shared" si="185"/>
        <v>4</v>
      </c>
      <c r="CF28" s="57" t="str">
        <f t="shared" si="95"/>
        <v/>
      </c>
      <c r="CG28" s="57">
        <f t="shared" si="96"/>
        <v>0</v>
      </c>
      <c r="CH28" s="57">
        <f t="shared" si="97"/>
        <v>0</v>
      </c>
      <c r="CI28" s="57">
        <f t="shared" si="98"/>
        <v>0</v>
      </c>
      <c r="CJ28" s="57">
        <f t="shared" si="99"/>
        <v>0</v>
      </c>
      <c r="CK28" s="57" t="str">
        <f t="shared" si="100"/>
        <v/>
      </c>
      <c r="CL28" s="57" t="str">
        <f t="shared" si="53"/>
        <v/>
      </c>
      <c r="CM28" s="57">
        <f t="shared" si="101"/>
        <v>2</v>
      </c>
      <c r="CN28" s="57">
        <f t="shared" si="102"/>
        <v>0</v>
      </c>
      <c r="CO28" s="57" t="str">
        <f t="shared" si="103"/>
        <v/>
      </c>
      <c r="CP28" s="57" t="str">
        <f t="shared" si="54"/>
        <v/>
      </c>
      <c r="CW28" s="63" t="s">
        <v>55</v>
      </c>
      <c r="CX28" s="57">
        <f>AD12*CY19*CX24*DF23*0.5*(CL65+CP65)</f>
        <v>68.139126619414995</v>
      </c>
      <c r="DH28" s="59">
        <f t="shared" si="104"/>
        <v>0</v>
      </c>
      <c r="DI28" s="59">
        <f t="shared" si="105"/>
        <v>0</v>
      </c>
      <c r="DJ28" s="70">
        <f t="shared" si="106"/>
        <v>0</v>
      </c>
      <c r="DK28" s="59">
        <f t="shared" si="107"/>
        <v>0</v>
      </c>
      <c r="DL28" s="70">
        <f t="shared" si="108"/>
        <v>3.4000000000000002E-2</v>
      </c>
      <c r="DM28" s="59">
        <f t="shared" si="109"/>
        <v>23</v>
      </c>
      <c r="DN28" s="70">
        <f t="shared" si="110"/>
        <v>0</v>
      </c>
      <c r="DO28" s="59">
        <f t="shared" si="111"/>
        <v>0</v>
      </c>
      <c r="DP28" s="59">
        <f t="shared" si="112"/>
        <v>0</v>
      </c>
      <c r="DQ28" s="59">
        <f t="shared" si="113"/>
        <v>0</v>
      </c>
      <c r="DR28" s="59">
        <f t="shared" si="114"/>
        <v>0</v>
      </c>
      <c r="DS28" s="59">
        <f t="shared" si="115"/>
        <v>0</v>
      </c>
      <c r="DT28" s="70">
        <f t="shared" si="116"/>
        <v>0</v>
      </c>
      <c r="DU28" s="59">
        <f t="shared" si="117"/>
        <v>0</v>
      </c>
      <c r="DV28" s="70">
        <f t="shared" si="118"/>
        <v>0</v>
      </c>
      <c r="DW28" s="59">
        <f t="shared" si="119"/>
        <v>0</v>
      </c>
      <c r="DY28" s="70">
        <f t="shared" si="120"/>
        <v>3.4000000000000002E-2</v>
      </c>
      <c r="DZ28" s="59">
        <f t="shared" si="120"/>
        <v>23</v>
      </c>
      <c r="EA28" s="59">
        <f t="shared" si="121"/>
        <v>0.78200000000000003</v>
      </c>
      <c r="EB28" s="59" t="str">
        <f t="shared" si="122"/>
        <v/>
      </c>
      <c r="EC28" s="59" t="str">
        <f t="shared" si="55"/>
        <v/>
      </c>
      <c r="EI28" s="59">
        <f>IF(BF65=2,C28,0)</f>
        <v>30</v>
      </c>
      <c r="EJ28" s="59">
        <f t="shared" si="123"/>
        <v>30</v>
      </c>
      <c r="EK28" s="59">
        <f t="shared" si="124"/>
        <v>30</v>
      </c>
      <c r="EL28" s="59">
        <f t="shared" si="125"/>
        <v>30</v>
      </c>
      <c r="EM28" s="59" t="str">
        <f t="shared" si="126"/>
        <v/>
      </c>
      <c r="EN28" s="59" t="str">
        <f t="shared" si="127"/>
        <v/>
      </c>
      <c r="EO28" s="59" t="str">
        <f t="shared" si="128"/>
        <v/>
      </c>
      <c r="EP28" s="59" t="str">
        <f t="shared" si="129"/>
        <v/>
      </c>
      <c r="EQ28" s="59">
        <f t="shared" si="56"/>
        <v>0</v>
      </c>
      <c r="EU28" s="59">
        <f t="shared" si="130"/>
        <v>0</v>
      </c>
      <c r="EV28" s="59">
        <f t="shared" si="131"/>
        <v>0</v>
      </c>
      <c r="EW28" s="59">
        <f t="shared" si="132"/>
        <v>0</v>
      </c>
      <c r="EX28" s="59">
        <f t="shared" si="133"/>
        <v>0</v>
      </c>
      <c r="EY28" s="59">
        <f t="shared" si="134"/>
        <v>0</v>
      </c>
      <c r="EZ28" s="59">
        <f t="shared" si="135"/>
        <v>0</v>
      </c>
      <c r="FA28" s="59">
        <f t="shared" si="136"/>
        <v>0</v>
      </c>
      <c r="FB28" s="59">
        <f t="shared" si="137"/>
        <v>0</v>
      </c>
      <c r="FD28" s="59">
        <f t="shared" si="138"/>
        <v>0.8</v>
      </c>
      <c r="FE28" s="59">
        <f t="shared" si="138"/>
        <v>0.8</v>
      </c>
      <c r="FF28" s="59">
        <f t="shared" si="138"/>
        <v>0.65</v>
      </c>
      <c r="FG28" s="59">
        <f t="shared" si="138"/>
        <v>0.65</v>
      </c>
      <c r="FH28" s="59">
        <f t="shared" si="138"/>
        <v>0.5</v>
      </c>
      <c r="FI28" s="59">
        <f t="shared" si="138"/>
        <v>0.5</v>
      </c>
      <c r="FJ28" s="59">
        <f t="shared" si="138"/>
        <v>0.5</v>
      </c>
      <c r="FK28" s="59">
        <f t="shared" si="138"/>
        <v>0.5</v>
      </c>
      <c r="FM28" s="59">
        <f t="shared" si="139"/>
        <v>0</v>
      </c>
      <c r="FN28" s="59">
        <f t="shared" si="186"/>
        <v>0</v>
      </c>
      <c r="FO28" s="59">
        <f t="shared" si="140"/>
        <v>0</v>
      </c>
      <c r="FP28" s="59">
        <f t="shared" si="141"/>
        <v>0</v>
      </c>
      <c r="FQ28" s="59">
        <f t="shared" si="142"/>
        <v>0</v>
      </c>
      <c r="FR28" s="59">
        <f t="shared" si="143"/>
        <v>0</v>
      </c>
      <c r="FS28" s="59">
        <f t="shared" si="144"/>
        <v>0</v>
      </c>
      <c r="FT28" s="59">
        <f t="shared" si="145"/>
        <v>0</v>
      </c>
      <c r="FU28" s="59">
        <f t="shared" si="57"/>
        <v>0</v>
      </c>
      <c r="FW28" s="59">
        <f t="shared" si="146"/>
        <v>0</v>
      </c>
      <c r="FX28" s="59">
        <f t="shared" si="147"/>
        <v>0</v>
      </c>
      <c r="FY28" s="59">
        <f t="shared" si="148"/>
        <v>1</v>
      </c>
      <c r="FZ28" s="59">
        <f t="shared" si="149"/>
        <v>0</v>
      </c>
      <c r="GA28" s="59">
        <f t="shared" si="150"/>
        <v>0</v>
      </c>
      <c r="GB28" s="59">
        <f t="shared" si="151"/>
        <v>0</v>
      </c>
      <c r="GC28" s="59">
        <f t="shared" si="152"/>
        <v>0</v>
      </c>
      <c r="GD28" s="59">
        <f t="shared" si="153"/>
        <v>0</v>
      </c>
      <c r="GF28" s="59">
        <f t="shared" si="154"/>
        <v>0.85</v>
      </c>
      <c r="GG28" s="59">
        <f t="shared" si="154"/>
        <v>0.85</v>
      </c>
      <c r="GH28" s="59">
        <f t="shared" si="154"/>
        <v>0.6</v>
      </c>
      <c r="GI28" s="59">
        <f t="shared" si="154"/>
        <v>0.6</v>
      </c>
      <c r="GJ28" s="59">
        <f t="shared" si="154"/>
        <v>0.5</v>
      </c>
      <c r="GK28" s="59">
        <f t="shared" si="154"/>
        <v>0.5</v>
      </c>
      <c r="GL28" s="59">
        <f t="shared" si="154"/>
        <v>0.5</v>
      </c>
      <c r="GM28" s="59">
        <f t="shared" si="154"/>
        <v>0.5</v>
      </c>
      <c r="GO28" s="59">
        <v>11</v>
      </c>
      <c r="GP28" s="59">
        <v>12</v>
      </c>
      <c r="GQ28" s="59">
        <v>20</v>
      </c>
      <c r="GR28" s="59">
        <v>25</v>
      </c>
      <c r="GS28" s="59">
        <v>35</v>
      </c>
      <c r="GT28" s="59">
        <v>35</v>
      </c>
      <c r="GU28" s="59">
        <v>40</v>
      </c>
      <c r="GV28" s="59">
        <v>40</v>
      </c>
      <c r="GX28" s="59">
        <f t="shared" si="155"/>
        <v>0</v>
      </c>
      <c r="GY28" s="59">
        <f t="shared" si="156"/>
        <v>0</v>
      </c>
      <c r="GZ28" s="59">
        <f t="shared" si="157"/>
        <v>0</v>
      </c>
      <c r="HA28" s="59">
        <f t="shared" si="158"/>
        <v>0</v>
      </c>
      <c r="HB28" s="59">
        <f t="shared" si="159"/>
        <v>0</v>
      </c>
      <c r="HC28" s="59">
        <f t="shared" si="160"/>
        <v>0</v>
      </c>
      <c r="HD28" s="59">
        <f t="shared" si="161"/>
        <v>0</v>
      </c>
      <c r="HE28" s="59">
        <f t="shared" si="162"/>
        <v>0</v>
      </c>
      <c r="HF28" s="59">
        <f t="shared" si="58"/>
        <v>0</v>
      </c>
      <c r="HL28" s="57">
        <f t="shared" si="163"/>
        <v>30</v>
      </c>
      <c r="HM28" s="57">
        <f t="shared" si="164"/>
        <v>30</v>
      </c>
      <c r="HN28" s="61" t="str">
        <f t="shared" si="165"/>
        <v/>
      </c>
      <c r="HO28" s="57" t="str">
        <f t="shared" si="188"/>
        <v>2</v>
      </c>
      <c r="HP28" s="57">
        <f t="shared" si="166"/>
        <v>-4</v>
      </c>
      <c r="HQ28" s="57">
        <f t="shared" si="167"/>
        <v>0</v>
      </c>
      <c r="HR28" s="57" t="str">
        <f t="shared" si="168"/>
        <v/>
      </c>
      <c r="HS28" s="57" t="str">
        <f t="shared" si="169"/>
        <v/>
      </c>
      <c r="HT28" s="57">
        <f t="shared" si="59"/>
        <v>0</v>
      </c>
      <c r="HU28" s="57" t="str">
        <f t="shared" si="170"/>
        <v>1</v>
      </c>
      <c r="HV28" s="57">
        <f t="shared" si="171"/>
        <v>-1</v>
      </c>
      <c r="HW28" s="57" t="str">
        <f t="shared" si="172"/>
        <v/>
      </c>
      <c r="HX28" s="57" t="str">
        <f t="shared" si="173"/>
        <v>10</v>
      </c>
      <c r="HY28" s="57" t="str">
        <f t="shared" si="173"/>
        <v>13</v>
      </c>
      <c r="HZ28" s="57" t="str">
        <f t="shared" si="173"/>
        <v>11</v>
      </c>
      <c r="IA28" s="57" t="str">
        <f t="shared" si="173"/>
        <v>16</v>
      </c>
      <c r="IB28" s="57" t="str">
        <f t="shared" si="173"/>
        <v>20</v>
      </c>
      <c r="IC28" s="57" t="str">
        <f t="shared" si="173"/>
        <v>22</v>
      </c>
      <c r="ID28" s="57" t="str">
        <f t="shared" si="173"/>
        <v>27</v>
      </c>
      <c r="IE28" s="57" t="str">
        <f t="shared" si="173"/>
        <v>31</v>
      </c>
      <c r="IG28" s="57">
        <f t="shared" si="61"/>
        <v>0</v>
      </c>
      <c r="IH28" s="57">
        <f t="shared" si="62"/>
        <v>0</v>
      </c>
      <c r="II28" s="57">
        <f t="shared" si="63"/>
        <v>0</v>
      </c>
      <c r="IJ28" s="57">
        <f t="shared" si="64"/>
        <v>0</v>
      </c>
      <c r="IK28" s="57">
        <f t="shared" si="65"/>
        <v>0</v>
      </c>
      <c r="IL28" s="57">
        <f t="shared" si="66"/>
        <v>0</v>
      </c>
      <c r="IM28" s="57">
        <f t="shared" si="67"/>
        <v>0</v>
      </c>
      <c r="IN28" s="57">
        <f t="shared" si="68"/>
        <v>0</v>
      </c>
      <c r="IO28" s="57">
        <f t="shared" si="69"/>
        <v>0</v>
      </c>
      <c r="IP28" s="57">
        <f t="shared" si="174"/>
        <v>0</v>
      </c>
      <c r="IQ28" s="57">
        <f t="shared" si="175"/>
        <v>0</v>
      </c>
      <c r="IR28" s="57">
        <f t="shared" si="176"/>
        <v>0</v>
      </c>
      <c r="IS28" s="57">
        <f t="shared" si="177"/>
        <v>0</v>
      </c>
      <c r="IT28" s="57">
        <f t="shared" si="178"/>
        <v>0</v>
      </c>
      <c r="IU28" s="57">
        <f t="shared" si="179"/>
        <v>0</v>
      </c>
      <c r="IV28" s="57">
        <f t="shared" si="180"/>
        <v>0</v>
      </c>
      <c r="IW28" s="57">
        <f t="shared" si="181"/>
        <v>0</v>
      </c>
    </row>
    <row r="29" spans="1:257" ht="17.100000000000001" customHeight="1" thickTop="1" thickBot="1" x14ac:dyDescent="0.25">
      <c r="A29" s="365"/>
      <c r="B29" s="115">
        <v>15</v>
      </c>
      <c r="C29" s="108">
        <v>26</v>
      </c>
      <c r="D29" s="5"/>
      <c r="E29" s="5"/>
      <c r="F29" s="5"/>
      <c r="G29" s="5"/>
      <c r="H29" s="5"/>
      <c r="I29" s="5"/>
      <c r="J29" s="5"/>
      <c r="K29" s="5"/>
      <c r="L29" s="256" t="s">
        <v>106</v>
      </c>
      <c r="M29" s="257"/>
      <c r="N29" s="257"/>
      <c r="O29" s="257"/>
      <c r="P29" s="257"/>
      <c r="Q29" s="257"/>
      <c r="R29" s="257"/>
      <c r="S29" s="257"/>
      <c r="T29" s="257"/>
      <c r="U29" s="257"/>
      <c r="V29" s="258">
        <v>2</v>
      </c>
      <c r="W29" s="259"/>
      <c r="X29" s="13" t="b">
        <v>0</v>
      </c>
      <c r="Y29" s="13" t="b">
        <v>0</v>
      </c>
      <c r="Z29" s="13" t="b">
        <v>1</v>
      </c>
      <c r="AA29" s="13" t="b">
        <v>0</v>
      </c>
      <c r="AB29" s="13" t="b">
        <v>0</v>
      </c>
      <c r="AC29" s="13" t="b">
        <v>0</v>
      </c>
      <c r="AD29" s="13" t="b">
        <v>0</v>
      </c>
      <c r="AE29" s="13" t="b">
        <v>0</v>
      </c>
      <c r="AG29" s="57">
        <f t="shared" si="41"/>
        <v>0</v>
      </c>
      <c r="AH29" s="57">
        <f t="shared" si="42"/>
        <v>0</v>
      </c>
      <c r="AI29" s="57">
        <f t="shared" si="43"/>
        <v>1</v>
      </c>
      <c r="AJ29" s="57">
        <f t="shared" si="44"/>
        <v>0</v>
      </c>
      <c r="AK29" s="57">
        <f t="shared" si="45"/>
        <v>0</v>
      </c>
      <c r="AL29" s="57">
        <f t="shared" si="46"/>
        <v>0</v>
      </c>
      <c r="AM29" s="57">
        <f t="shared" si="47"/>
        <v>0</v>
      </c>
      <c r="AN29" s="57">
        <f t="shared" si="48"/>
        <v>0</v>
      </c>
      <c r="AP29" s="57">
        <f t="shared" si="70"/>
        <v>1</v>
      </c>
      <c r="AQ29" s="57">
        <f>IF(AP29=1,1,0)</f>
        <v>1</v>
      </c>
      <c r="AS29" s="57">
        <f t="shared" si="49"/>
        <v>1</v>
      </c>
      <c r="AT29" s="57" t="b">
        <f t="shared" si="50"/>
        <v>1</v>
      </c>
      <c r="AU29" s="57">
        <f t="shared" si="72"/>
        <v>1</v>
      </c>
      <c r="AV29" s="63">
        <f t="shared" si="73"/>
        <v>1</v>
      </c>
      <c r="AW29" s="57">
        <f>SUM(AV28:AV29)</f>
        <v>2</v>
      </c>
      <c r="AX29" s="57">
        <f t="shared" si="183"/>
        <v>2</v>
      </c>
      <c r="AY29" s="57">
        <f t="shared" si="182"/>
        <v>4</v>
      </c>
      <c r="AZ29" s="57">
        <f t="shared" si="187"/>
        <v>4</v>
      </c>
      <c r="BA29" s="57" t="str">
        <f t="shared" si="51"/>
        <v/>
      </c>
      <c r="BB29" s="57" t="str">
        <f t="shared" si="184"/>
        <v/>
      </c>
      <c r="BC29" s="57" t="str">
        <f t="shared" si="74"/>
        <v/>
      </c>
      <c r="BD29" s="57" t="str">
        <f t="shared" si="75"/>
        <v/>
      </c>
      <c r="BE29" s="57" t="str">
        <f t="shared" si="76"/>
        <v/>
      </c>
      <c r="BG29" s="57">
        <f>IF(BF65=2,C29,0)</f>
        <v>26</v>
      </c>
      <c r="BH29" s="57">
        <f t="shared" si="77"/>
        <v>26</v>
      </c>
      <c r="BI29" s="57">
        <f t="shared" si="52"/>
        <v>1</v>
      </c>
      <c r="BL29" s="57">
        <f t="shared" si="78"/>
        <v>0</v>
      </c>
      <c r="BM29" s="57">
        <f t="shared" si="79"/>
        <v>0</v>
      </c>
      <c r="BN29" s="57">
        <f t="shared" si="80"/>
        <v>0</v>
      </c>
      <c r="BO29" s="57">
        <f t="shared" si="81"/>
        <v>0</v>
      </c>
      <c r="BP29" s="57">
        <f t="shared" si="82"/>
        <v>0.7</v>
      </c>
      <c r="BQ29" s="57">
        <f t="shared" si="83"/>
        <v>30</v>
      </c>
      <c r="BR29" s="57">
        <f t="shared" si="84"/>
        <v>0</v>
      </c>
      <c r="BS29" s="57">
        <f t="shared" si="85"/>
        <v>0</v>
      </c>
      <c r="BT29" s="57">
        <f t="shared" si="86"/>
        <v>0</v>
      </c>
      <c r="BU29" s="57">
        <f t="shared" si="87"/>
        <v>0</v>
      </c>
      <c r="BV29" s="57">
        <f t="shared" si="88"/>
        <v>0</v>
      </c>
      <c r="BW29" s="57">
        <f t="shared" si="89"/>
        <v>0</v>
      </c>
      <c r="BX29" s="57">
        <f t="shared" si="90"/>
        <v>0</v>
      </c>
      <c r="BY29" s="57">
        <f t="shared" si="91"/>
        <v>0</v>
      </c>
      <c r="BZ29" s="57">
        <f t="shared" si="92"/>
        <v>0</v>
      </c>
      <c r="CA29" s="57">
        <f t="shared" si="93"/>
        <v>0</v>
      </c>
      <c r="CC29" s="57">
        <f>N17-B29</f>
        <v>-3</v>
      </c>
      <c r="CD29" s="57">
        <f t="shared" si="94"/>
        <v>0</v>
      </c>
      <c r="CE29" s="57" t="str">
        <f t="shared" si="185"/>
        <v>4</v>
      </c>
      <c r="CF29" s="57" t="str">
        <f t="shared" si="95"/>
        <v/>
      </c>
      <c r="CG29" s="57">
        <f t="shared" si="96"/>
        <v>0</v>
      </c>
      <c r="CH29" s="57">
        <f t="shared" si="97"/>
        <v>0</v>
      </c>
      <c r="CI29" s="57">
        <f t="shared" si="98"/>
        <v>0</v>
      </c>
      <c r="CJ29" s="57">
        <f t="shared" si="99"/>
        <v>0</v>
      </c>
      <c r="CK29" s="57" t="str">
        <f t="shared" si="100"/>
        <v/>
      </c>
      <c r="CL29" s="57" t="str">
        <f t="shared" si="53"/>
        <v/>
      </c>
      <c r="CM29" s="57">
        <f t="shared" si="101"/>
        <v>2</v>
      </c>
      <c r="CN29" s="57">
        <f t="shared" si="102"/>
        <v>-1</v>
      </c>
      <c r="CO29" s="57" t="str">
        <f t="shared" si="103"/>
        <v/>
      </c>
      <c r="CP29" s="57" t="str">
        <f t="shared" si="54"/>
        <v/>
      </c>
      <c r="CW29" s="63" t="s">
        <v>56</v>
      </c>
      <c r="CX29" s="57">
        <f>SUM(CX27:CX28)</f>
        <v>157.1483004772478</v>
      </c>
      <c r="DH29" s="59">
        <f t="shared" si="104"/>
        <v>0</v>
      </c>
      <c r="DI29" s="59">
        <f t="shared" si="105"/>
        <v>0</v>
      </c>
      <c r="DJ29" s="70">
        <f t="shared" si="106"/>
        <v>0</v>
      </c>
      <c r="DK29" s="59">
        <f t="shared" si="107"/>
        <v>0</v>
      </c>
      <c r="DL29" s="70">
        <f t="shared" si="108"/>
        <v>3.4000000000000002E-2</v>
      </c>
      <c r="DM29" s="59">
        <f t="shared" si="109"/>
        <v>23</v>
      </c>
      <c r="DN29" s="70">
        <f t="shared" si="110"/>
        <v>0</v>
      </c>
      <c r="DO29" s="59">
        <f t="shared" si="111"/>
        <v>0</v>
      </c>
      <c r="DP29" s="59">
        <f t="shared" si="112"/>
        <v>0</v>
      </c>
      <c r="DQ29" s="59">
        <f t="shared" si="113"/>
        <v>0</v>
      </c>
      <c r="DR29" s="59">
        <f t="shared" si="114"/>
        <v>0</v>
      </c>
      <c r="DS29" s="59">
        <f t="shared" si="115"/>
        <v>0</v>
      </c>
      <c r="DT29" s="70">
        <f t="shared" si="116"/>
        <v>0</v>
      </c>
      <c r="DU29" s="59">
        <f t="shared" si="117"/>
        <v>0</v>
      </c>
      <c r="DV29" s="70">
        <f t="shared" si="118"/>
        <v>0</v>
      </c>
      <c r="DW29" s="59">
        <f t="shared" si="119"/>
        <v>0</v>
      </c>
      <c r="DY29" s="70">
        <f t="shared" si="120"/>
        <v>3.4000000000000002E-2</v>
      </c>
      <c r="DZ29" s="59">
        <f t="shared" si="120"/>
        <v>23</v>
      </c>
      <c r="EA29" s="59">
        <f>PRODUCT(DY29,DZ29)</f>
        <v>0.78200000000000003</v>
      </c>
      <c r="EB29" s="59" t="str">
        <f t="shared" si="122"/>
        <v/>
      </c>
      <c r="EC29" s="59" t="str">
        <f t="shared" si="55"/>
        <v/>
      </c>
      <c r="EI29" s="59">
        <f>IF(BF65=2,C29,0)</f>
        <v>26</v>
      </c>
      <c r="EJ29" s="59">
        <f t="shared" si="123"/>
        <v>26</v>
      </c>
      <c r="EK29" s="59">
        <f t="shared" si="124"/>
        <v>26</v>
      </c>
      <c r="EL29" s="59">
        <f t="shared" si="125"/>
        <v>26</v>
      </c>
      <c r="EM29" s="59" t="str">
        <f t="shared" si="126"/>
        <v/>
      </c>
      <c r="EN29" s="59" t="str">
        <f t="shared" si="127"/>
        <v/>
      </c>
      <c r="EO29" s="59" t="str">
        <f t="shared" si="128"/>
        <v/>
      </c>
      <c r="EP29" s="59" t="str">
        <f t="shared" si="129"/>
        <v/>
      </c>
      <c r="EQ29" s="59">
        <f t="shared" si="56"/>
        <v>0</v>
      </c>
      <c r="EU29" s="59">
        <f t="shared" si="130"/>
        <v>0</v>
      </c>
      <c r="EV29" s="59">
        <f t="shared" si="131"/>
        <v>0</v>
      </c>
      <c r="EW29" s="59">
        <f t="shared" si="132"/>
        <v>0</v>
      </c>
      <c r="EX29" s="59">
        <f t="shared" si="133"/>
        <v>0</v>
      </c>
      <c r="EY29" s="59">
        <f t="shared" si="134"/>
        <v>0</v>
      </c>
      <c r="EZ29" s="59">
        <f t="shared" si="135"/>
        <v>0</v>
      </c>
      <c r="FA29" s="59">
        <f t="shared" si="136"/>
        <v>0</v>
      </c>
      <c r="FB29" s="59">
        <f t="shared" si="137"/>
        <v>0</v>
      </c>
      <c r="FD29" s="59">
        <f t="shared" si="138"/>
        <v>0.8</v>
      </c>
      <c r="FE29" s="59">
        <f t="shared" si="138"/>
        <v>0.8</v>
      </c>
      <c r="FF29" s="59">
        <f t="shared" si="138"/>
        <v>0.65</v>
      </c>
      <c r="FG29" s="59">
        <f t="shared" si="138"/>
        <v>0.65</v>
      </c>
      <c r="FH29" s="59">
        <f t="shared" si="138"/>
        <v>0.5</v>
      </c>
      <c r="FI29" s="59">
        <f t="shared" si="138"/>
        <v>0.5</v>
      </c>
      <c r="FJ29" s="59">
        <f t="shared" si="138"/>
        <v>0.5</v>
      </c>
      <c r="FK29" s="59">
        <f t="shared" si="138"/>
        <v>0.5</v>
      </c>
      <c r="FM29" s="59">
        <f t="shared" si="139"/>
        <v>0</v>
      </c>
      <c r="FN29" s="59">
        <f t="shared" si="186"/>
        <v>0</v>
      </c>
      <c r="FO29" s="59">
        <f t="shared" si="140"/>
        <v>0</v>
      </c>
      <c r="FP29" s="59">
        <f t="shared" si="141"/>
        <v>0</v>
      </c>
      <c r="FQ29" s="59">
        <f t="shared" si="142"/>
        <v>0</v>
      </c>
      <c r="FR29" s="59">
        <f t="shared" si="143"/>
        <v>0</v>
      </c>
      <c r="FS29" s="59">
        <f t="shared" si="144"/>
        <v>0</v>
      </c>
      <c r="FT29" s="59">
        <f t="shared" si="145"/>
        <v>0</v>
      </c>
      <c r="FU29" s="59">
        <f t="shared" si="57"/>
        <v>0</v>
      </c>
      <c r="FW29" s="59">
        <f t="shared" si="146"/>
        <v>0</v>
      </c>
      <c r="FX29" s="59">
        <f t="shared" si="147"/>
        <v>0</v>
      </c>
      <c r="FY29" s="59">
        <f t="shared" si="148"/>
        <v>1</v>
      </c>
      <c r="FZ29" s="59">
        <f t="shared" si="149"/>
        <v>0</v>
      </c>
      <c r="GA29" s="59">
        <f t="shared" si="150"/>
        <v>0</v>
      </c>
      <c r="GB29" s="59">
        <f t="shared" si="151"/>
        <v>0</v>
      </c>
      <c r="GC29" s="59">
        <f t="shared" si="152"/>
        <v>0</v>
      </c>
      <c r="GD29" s="59">
        <f t="shared" si="153"/>
        <v>0</v>
      </c>
      <c r="GF29" s="59">
        <f t="shared" si="154"/>
        <v>0.85</v>
      </c>
      <c r="GG29" s="59">
        <f t="shared" si="154"/>
        <v>0.85</v>
      </c>
      <c r="GH29" s="59">
        <f t="shared" si="154"/>
        <v>0.6</v>
      </c>
      <c r="GI29" s="59">
        <f t="shared" si="154"/>
        <v>0.6</v>
      </c>
      <c r="GJ29" s="59">
        <f t="shared" si="154"/>
        <v>0.5</v>
      </c>
      <c r="GK29" s="59">
        <f t="shared" si="154"/>
        <v>0.5</v>
      </c>
      <c r="GL29" s="59">
        <f t="shared" si="154"/>
        <v>0.5</v>
      </c>
      <c r="GM29" s="59">
        <f t="shared" si="154"/>
        <v>0.5</v>
      </c>
      <c r="GO29" s="59">
        <v>11</v>
      </c>
      <c r="GP29" s="59">
        <v>12</v>
      </c>
      <c r="GQ29" s="59">
        <v>20</v>
      </c>
      <c r="GR29" s="59">
        <v>25</v>
      </c>
      <c r="GS29" s="59">
        <v>35</v>
      </c>
      <c r="GT29" s="59">
        <v>35</v>
      </c>
      <c r="GU29" s="59">
        <v>40</v>
      </c>
      <c r="GV29" s="59">
        <v>40</v>
      </c>
      <c r="GX29" s="59">
        <f t="shared" si="155"/>
        <v>0</v>
      </c>
      <c r="GY29" s="59">
        <f t="shared" si="156"/>
        <v>0</v>
      </c>
      <c r="GZ29" s="59">
        <f t="shared" si="157"/>
        <v>0</v>
      </c>
      <c r="HA29" s="59">
        <f t="shared" si="158"/>
        <v>0</v>
      </c>
      <c r="HB29" s="59">
        <f t="shared" si="159"/>
        <v>0</v>
      </c>
      <c r="HC29" s="59">
        <f t="shared" si="160"/>
        <v>0</v>
      </c>
      <c r="HD29" s="59">
        <f t="shared" si="161"/>
        <v>0</v>
      </c>
      <c r="HE29" s="59">
        <f t="shared" si="162"/>
        <v>0</v>
      </c>
      <c r="HF29" s="59">
        <f t="shared" si="58"/>
        <v>0</v>
      </c>
      <c r="HL29" s="57">
        <f t="shared" si="163"/>
        <v>26</v>
      </c>
      <c r="HM29" s="57">
        <f t="shared" si="164"/>
        <v>26</v>
      </c>
      <c r="HN29" s="61" t="str">
        <f t="shared" si="165"/>
        <v/>
      </c>
      <c r="HO29" s="57" t="str">
        <f t="shared" si="188"/>
        <v>2</v>
      </c>
      <c r="HP29" s="57">
        <f t="shared" si="166"/>
        <v>-5</v>
      </c>
      <c r="HQ29" s="57">
        <f t="shared" si="167"/>
        <v>0</v>
      </c>
      <c r="HR29" s="57" t="str">
        <f t="shared" si="168"/>
        <v/>
      </c>
      <c r="HS29" s="57" t="str">
        <f t="shared" si="169"/>
        <v/>
      </c>
      <c r="HT29" s="57">
        <f t="shared" si="59"/>
        <v>0</v>
      </c>
      <c r="HU29" s="57" t="str">
        <f t="shared" si="170"/>
        <v>1</v>
      </c>
      <c r="HV29" s="57">
        <f t="shared" si="171"/>
        <v>-2</v>
      </c>
      <c r="HW29" s="57" t="str">
        <f t="shared" si="172"/>
        <v/>
      </c>
      <c r="HX29" s="57" t="str">
        <f t="shared" si="173"/>
        <v>10</v>
      </c>
      <c r="HY29" s="57" t="str">
        <f t="shared" si="173"/>
        <v>13</v>
      </c>
      <c r="HZ29" s="57" t="str">
        <f t="shared" si="173"/>
        <v>11</v>
      </c>
      <c r="IA29" s="57" t="str">
        <f t="shared" si="173"/>
        <v>16</v>
      </c>
      <c r="IB29" s="57" t="str">
        <f t="shared" si="173"/>
        <v>20</v>
      </c>
      <c r="IC29" s="57" t="str">
        <f t="shared" si="173"/>
        <v>22</v>
      </c>
      <c r="ID29" s="57" t="str">
        <f t="shared" si="173"/>
        <v>27</v>
      </c>
      <c r="IE29" s="57" t="str">
        <f t="shared" si="173"/>
        <v>31</v>
      </c>
      <c r="IG29" s="57">
        <f t="shared" si="61"/>
        <v>0</v>
      </c>
      <c r="IH29" s="57">
        <f t="shared" si="62"/>
        <v>0</v>
      </c>
      <c r="II29" s="57">
        <f t="shared" si="63"/>
        <v>0</v>
      </c>
      <c r="IJ29" s="57">
        <f t="shared" si="64"/>
        <v>0</v>
      </c>
      <c r="IK29" s="57">
        <f t="shared" si="65"/>
        <v>0</v>
      </c>
      <c r="IL29" s="57">
        <f t="shared" si="66"/>
        <v>0</v>
      </c>
      <c r="IM29" s="57">
        <f t="shared" si="67"/>
        <v>0</v>
      </c>
      <c r="IN29" s="57">
        <f t="shared" si="68"/>
        <v>0</v>
      </c>
      <c r="IO29" s="57">
        <f t="shared" si="69"/>
        <v>0</v>
      </c>
      <c r="IP29" s="57">
        <f t="shared" si="174"/>
        <v>0</v>
      </c>
      <c r="IQ29" s="57">
        <f t="shared" si="175"/>
        <v>0</v>
      </c>
      <c r="IR29" s="57">
        <f t="shared" si="176"/>
        <v>0</v>
      </c>
      <c r="IS29" s="57">
        <f t="shared" si="177"/>
        <v>0</v>
      </c>
      <c r="IT29" s="57">
        <f t="shared" si="178"/>
        <v>0</v>
      </c>
      <c r="IU29" s="57">
        <f t="shared" si="179"/>
        <v>0</v>
      </c>
      <c r="IV29" s="57">
        <f t="shared" si="180"/>
        <v>0</v>
      </c>
      <c r="IW29" s="57">
        <f t="shared" si="181"/>
        <v>0</v>
      </c>
    </row>
    <row r="30" spans="1:257" ht="17.100000000000001" customHeight="1" thickTop="1" thickBot="1" x14ac:dyDescent="0.25">
      <c r="A30" s="365"/>
      <c r="B30" s="115">
        <v>16</v>
      </c>
      <c r="C30" s="108">
        <v>28</v>
      </c>
      <c r="D30" s="5"/>
      <c r="E30" s="5"/>
      <c r="F30" s="5"/>
      <c r="G30" s="5"/>
      <c r="H30" s="5"/>
      <c r="I30" s="5"/>
      <c r="J30" s="5"/>
      <c r="K30" s="20"/>
      <c r="L30" s="252" t="s">
        <v>107</v>
      </c>
      <c r="M30" s="253"/>
      <c r="N30" s="253"/>
      <c r="O30" s="253"/>
      <c r="P30" s="253"/>
      <c r="Q30" s="253"/>
      <c r="R30" s="253"/>
      <c r="S30" s="253"/>
      <c r="T30" s="253"/>
      <c r="U30" s="253"/>
      <c r="V30" s="253"/>
      <c r="W30" s="174"/>
      <c r="X30" s="13" t="b">
        <v>0</v>
      </c>
      <c r="Y30" s="13" t="b">
        <v>0</v>
      </c>
      <c r="Z30" s="13" t="b">
        <v>1</v>
      </c>
      <c r="AA30" s="13" t="b">
        <v>0</v>
      </c>
      <c r="AB30" s="13" t="b">
        <v>0</v>
      </c>
      <c r="AC30" s="13" t="b">
        <v>0</v>
      </c>
      <c r="AD30" s="13" t="b">
        <v>0</v>
      </c>
      <c r="AE30" s="13" t="b">
        <v>0</v>
      </c>
      <c r="AG30" s="57">
        <f t="shared" si="41"/>
        <v>0</v>
      </c>
      <c r="AH30" s="57">
        <f t="shared" si="42"/>
        <v>0</v>
      </c>
      <c r="AI30" s="57">
        <f t="shared" si="43"/>
        <v>1</v>
      </c>
      <c r="AJ30" s="57">
        <f t="shared" si="44"/>
        <v>0</v>
      </c>
      <c r="AK30" s="57">
        <f t="shared" si="45"/>
        <v>0</v>
      </c>
      <c r="AL30" s="57">
        <f t="shared" si="46"/>
        <v>0</v>
      </c>
      <c r="AM30" s="57">
        <f t="shared" si="47"/>
        <v>0</v>
      </c>
      <c r="AN30" s="57">
        <f t="shared" si="48"/>
        <v>0</v>
      </c>
      <c r="AP30" s="57">
        <f t="shared" si="70"/>
        <v>1</v>
      </c>
      <c r="AQ30" s="57">
        <f t="shared" si="71"/>
        <v>1</v>
      </c>
      <c r="AS30" s="57">
        <f t="shared" si="49"/>
        <v>1</v>
      </c>
      <c r="AT30" s="57" t="b">
        <f t="shared" si="50"/>
        <v>1</v>
      </c>
      <c r="AU30" s="57">
        <f t="shared" si="72"/>
        <v>1</v>
      </c>
      <c r="AV30" s="63">
        <f t="shared" si="73"/>
        <v>1</v>
      </c>
      <c r="AW30" s="57">
        <f t="shared" si="182"/>
        <v>2</v>
      </c>
      <c r="AX30" s="57">
        <f t="shared" si="183"/>
        <v>2</v>
      </c>
      <c r="AY30" s="57">
        <f t="shared" si="182"/>
        <v>4</v>
      </c>
      <c r="AZ30" s="57">
        <f t="shared" si="187"/>
        <v>4</v>
      </c>
      <c r="BA30" s="57" t="str">
        <f t="shared" si="51"/>
        <v/>
      </c>
      <c r="BB30" s="57" t="str">
        <f t="shared" si="184"/>
        <v/>
      </c>
      <c r="BC30" s="57" t="str">
        <f t="shared" si="74"/>
        <v/>
      </c>
      <c r="BD30" s="57" t="str">
        <f t="shared" si="75"/>
        <v/>
      </c>
      <c r="BE30" s="57" t="str">
        <f t="shared" si="76"/>
        <v/>
      </c>
      <c r="BG30" s="57">
        <f>IF(BF65=2,C30,0)</f>
        <v>28</v>
      </c>
      <c r="BH30" s="57">
        <f t="shared" si="77"/>
        <v>28</v>
      </c>
      <c r="BI30" s="57">
        <f t="shared" si="52"/>
        <v>1</v>
      </c>
      <c r="BL30" s="57">
        <f t="shared" si="78"/>
        <v>0</v>
      </c>
      <c r="BM30" s="57">
        <f t="shared" si="79"/>
        <v>0</v>
      </c>
      <c r="BN30" s="57">
        <f t="shared" si="80"/>
        <v>0</v>
      </c>
      <c r="BO30" s="57">
        <f t="shared" si="81"/>
        <v>0</v>
      </c>
      <c r="BP30" s="57">
        <f t="shared" si="82"/>
        <v>0.7</v>
      </c>
      <c r="BQ30" s="57">
        <f t="shared" si="83"/>
        <v>30</v>
      </c>
      <c r="BR30" s="57">
        <f t="shared" si="84"/>
        <v>0</v>
      </c>
      <c r="BS30" s="57">
        <f t="shared" si="85"/>
        <v>0</v>
      </c>
      <c r="BT30" s="57">
        <f t="shared" si="86"/>
        <v>0</v>
      </c>
      <c r="BU30" s="57">
        <f t="shared" si="87"/>
        <v>0</v>
      </c>
      <c r="BV30" s="57">
        <f t="shared" si="88"/>
        <v>0</v>
      </c>
      <c r="BW30" s="57">
        <f t="shared" si="89"/>
        <v>0</v>
      </c>
      <c r="BX30" s="57">
        <f t="shared" si="90"/>
        <v>0</v>
      </c>
      <c r="BY30" s="57">
        <f t="shared" si="91"/>
        <v>0</v>
      </c>
      <c r="BZ30" s="57">
        <f t="shared" si="92"/>
        <v>0</v>
      </c>
      <c r="CA30" s="57">
        <f t="shared" si="93"/>
        <v>0</v>
      </c>
      <c r="CC30" s="57">
        <f>N17-B30</f>
        <v>-4</v>
      </c>
      <c r="CD30" s="57">
        <f t="shared" si="94"/>
        <v>0</v>
      </c>
      <c r="CE30" s="57" t="str">
        <f t="shared" si="185"/>
        <v>4</v>
      </c>
      <c r="CF30" s="57" t="str">
        <f t="shared" si="95"/>
        <v/>
      </c>
      <c r="CG30" s="57">
        <f t="shared" si="96"/>
        <v>0</v>
      </c>
      <c r="CH30" s="57">
        <f t="shared" si="97"/>
        <v>0</v>
      </c>
      <c r="CI30" s="57">
        <f t="shared" si="98"/>
        <v>0</v>
      </c>
      <c r="CJ30" s="57">
        <f t="shared" si="99"/>
        <v>0</v>
      </c>
      <c r="CK30" s="57" t="str">
        <f t="shared" si="100"/>
        <v/>
      </c>
      <c r="CL30" s="57" t="str">
        <f t="shared" si="53"/>
        <v/>
      </c>
      <c r="CM30" s="57">
        <f t="shared" si="101"/>
        <v>2</v>
      </c>
      <c r="CN30" s="57">
        <f t="shared" si="102"/>
        <v>-2</v>
      </c>
      <c r="CO30" s="57" t="str">
        <f t="shared" si="103"/>
        <v/>
      </c>
      <c r="CP30" s="57" t="str">
        <f t="shared" si="54"/>
        <v/>
      </c>
      <c r="CW30" s="63" t="s">
        <v>57</v>
      </c>
      <c r="CX30" s="57">
        <f>CX29/2.5</f>
        <v>62.859320190899119</v>
      </c>
      <c r="DH30" s="59">
        <f t="shared" si="104"/>
        <v>0</v>
      </c>
      <c r="DI30" s="59">
        <f t="shared" si="105"/>
        <v>0</v>
      </c>
      <c r="DJ30" s="70">
        <f t="shared" si="106"/>
        <v>0</v>
      </c>
      <c r="DK30" s="59">
        <f t="shared" si="107"/>
        <v>0</v>
      </c>
      <c r="DL30" s="70">
        <f t="shared" si="108"/>
        <v>3.4000000000000002E-2</v>
      </c>
      <c r="DM30" s="59">
        <f t="shared" si="109"/>
        <v>23</v>
      </c>
      <c r="DN30" s="70">
        <f t="shared" si="110"/>
        <v>0</v>
      </c>
      <c r="DO30" s="59">
        <f t="shared" si="111"/>
        <v>0</v>
      </c>
      <c r="DP30" s="59">
        <f t="shared" si="112"/>
        <v>0</v>
      </c>
      <c r="DQ30" s="59">
        <f t="shared" si="113"/>
        <v>0</v>
      </c>
      <c r="DR30" s="59">
        <f t="shared" si="114"/>
        <v>0</v>
      </c>
      <c r="DS30" s="59">
        <f t="shared" si="115"/>
        <v>0</v>
      </c>
      <c r="DT30" s="70">
        <f t="shared" si="116"/>
        <v>0</v>
      </c>
      <c r="DU30" s="59">
        <f t="shared" si="117"/>
        <v>0</v>
      </c>
      <c r="DV30" s="70">
        <f t="shared" si="118"/>
        <v>0</v>
      </c>
      <c r="DW30" s="59">
        <f t="shared" si="119"/>
        <v>0</v>
      </c>
      <c r="DY30" s="70">
        <f t="shared" si="120"/>
        <v>3.4000000000000002E-2</v>
      </c>
      <c r="DZ30" s="59">
        <f t="shared" si="120"/>
        <v>23</v>
      </c>
      <c r="EA30" s="59">
        <f t="shared" si="121"/>
        <v>0.78200000000000003</v>
      </c>
      <c r="EB30" s="59" t="str">
        <f t="shared" si="122"/>
        <v/>
      </c>
      <c r="EC30" s="59" t="str">
        <f t="shared" si="55"/>
        <v/>
      </c>
      <c r="EI30" s="59">
        <f>IF(BF65=2,C30,0)</f>
        <v>28</v>
      </c>
      <c r="EJ30" s="59">
        <f t="shared" si="123"/>
        <v>28</v>
      </c>
      <c r="EK30" s="59">
        <f t="shared" si="124"/>
        <v>28</v>
      </c>
      <c r="EL30" s="59">
        <f t="shared" si="125"/>
        <v>28</v>
      </c>
      <c r="EM30" s="59" t="str">
        <f t="shared" si="126"/>
        <v/>
      </c>
      <c r="EN30" s="59" t="str">
        <f t="shared" si="127"/>
        <v/>
      </c>
      <c r="EO30" s="59" t="str">
        <f t="shared" si="128"/>
        <v/>
      </c>
      <c r="EP30" s="59" t="str">
        <f t="shared" si="129"/>
        <v/>
      </c>
      <c r="EQ30" s="59">
        <f t="shared" si="56"/>
        <v>0</v>
      </c>
      <c r="EU30" s="59">
        <f t="shared" si="130"/>
        <v>0</v>
      </c>
      <c r="EV30" s="59">
        <f t="shared" si="131"/>
        <v>0</v>
      </c>
      <c r="EW30" s="59">
        <f t="shared" si="132"/>
        <v>0</v>
      </c>
      <c r="EX30" s="59">
        <f t="shared" si="133"/>
        <v>0</v>
      </c>
      <c r="EY30" s="59">
        <f t="shared" si="134"/>
        <v>0</v>
      </c>
      <c r="EZ30" s="59">
        <f t="shared" si="135"/>
        <v>0</v>
      </c>
      <c r="FA30" s="59">
        <f t="shared" si="136"/>
        <v>0</v>
      </c>
      <c r="FB30" s="59">
        <f t="shared" si="137"/>
        <v>0</v>
      </c>
      <c r="FD30" s="59">
        <f t="shared" si="138"/>
        <v>0.8</v>
      </c>
      <c r="FE30" s="59">
        <f t="shared" si="138"/>
        <v>0.8</v>
      </c>
      <c r="FF30" s="59">
        <f t="shared" si="138"/>
        <v>0.65</v>
      </c>
      <c r="FG30" s="59">
        <f t="shared" si="138"/>
        <v>0.65</v>
      </c>
      <c r="FH30" s="59">
        <f t="shared" si="138"/>
        <v>0.5</v>
      </c>
      <c r="FI30" s="59">
        <f t="shared" si="138"/>
        <v>0.5</v>
      </c>
      <c r="FJ30" s="59">
        <f t="shared" si="138"/>
        <v>0.5</v>
      </c>
      <c r="FK30" s="59">
        <f t="shared" si="138"/>
        <v>0.5</v>
      </c>
      <c r="FM30" s="59">
        <f t="shared" si="139"/>
        <v>0</v>
      </c>
      <c r="FN30" s="59">
        <f t="shared" si="186"/>
        <v>0</v>
      </c>
      <c r="FO30" s="59">
        <f t="shared" si="140"/>
        <v>0</v>
      </c>
      <c r="FP30" s="59">
        <f t="shared" si="141"/>
        <v>0</v>
      </c>
      <c r="FQ30" s="59">
        <f t="shared" si="142"/>
        <v>0</v>
      </c>
      <c r="FR30" s="59">
        <f t="shared" si="143"/>
        <v>0</v>
      </c>
      <c r="FS30" s="59">
        <f t="shared" si="144"/>
        <v>0</v>
      </c>
      <c r="FT30" s="59">
        <f t="shared" si="145"/>
        <v>0</v>
      </c>
      <c r="FU30" s="59">
        <f t="shared" si="57"/>
        <v>0</v>
      </c>
      <c r="FW30" s="59">
        <f t="shared" si="146"/>
        <v>0</v>
      </c>
      <c r="FX30" s="59">
        <f t="shared" si="147"/>
        <v>0</v>
      </c>
      <c r="FY30" s="59">
        <f t="shared" si="148"/>
        <v>1</v>
      </c>
      <c r="FZ30" s="59">
        <f t="shared" si="149"/>
        <v>0</v>
      </c>
      <c r="GA30" s="59">
        <f t="shared" si="150"/>
        <v>0</v>
      </c>
      <c r="GB30" s="59">
        <f t="shared" si="151"/>
        <v>0</v>
      </c>
      <c r="GC30" s="59">
        <f t="shared" si="152"/>
        <v>0</v>
      </c>
      <c r="GD30" s="59">
        <f t="shared" si="153"/>
        <v>0</v>
      </c>
      <c r="GF30" s="59">
        <f t="shared" si="154"/>
        <v>0.85</v>
      </c>
      <c r="GG30" s="59">
        <f t="shared" si="154"/>
        <v>0.85</v>
      </c>
      <c r="GH30" s="59">
        <f t="shared" si="154"/>
        <v>0.6</v>
      </c>
      <c r="GI30" s="59">
        <f t="shared" si="154"/>
        <v>0.6</v>
      </c>
      <c r="GJ30" s="59">
        <f t="shared" si="154"/>
        <v>0.5</v>
      </c>
      <c r="GK30" s="59">
        <f t="shared" si="154"/>
        <v>0.5</v>
      </c>
      <c r="GL30" s="59">
        <f t="shared" si="154"/>
        <v>0.5</v>
      </c>
      <c r="GM30" s="59">
        <f t="shared" si="154"/>
        <v>0.5</v>
      </c>
      <c r="GO30" s="59">
        <v>11</v>
      </c>
      <c r="GP30" s="59">
        <v>12</v>
      </c>
      <c r="GQ30" s="59">
        <v>20</v>
      </c>
      <c r="GR30" s="59">
        <v>25</v>
      </c>
      <c r="GS30" s="59">
        <v>35</v>
      </c>
      <c r="GT30" s="59">
        <v>35</v>
      </c>
      <c r="GU30" s="59">
        <v>40</v>
      </c>
      <c r="GV30" s="59">
        <v>40</v>
      </c>
      <c r="GX30" s="59">
        <f t="shared" si="155"/>
        <v>0</v>
      </c>
      <c r="GY30" s="59">
        <f t="shared" si="156"/>
        <v>0</v>
      </c>
      <c r="GZ30" s="59">
        <f t="shared" si="157"/>
        <v>0</v>
      </c>
      <c r="HA30" s="59">
        <f t="shared" si="158"/>
        <v>0</v>
      </c>
      <c r="HB30" s="59">
        <f t="shared" si="159"/>
        <v>0</v>
      </c>
      <c r="HC30" s="59">
        <f t="shared" si="160"/>
        <v>0</v>
      </c>
      <c r="HD30" s="59">
        <f t="shared" si="161"/>
        <v>0</v>
      </c>
      <c r="HE30" s="59">
        <f t="shared" si="162"/>
        <v>0</v>
      </c>
      <c r="HF30" s="59">
        <f t="shared" si="58"/>
        <v>0</v>
      </c>
      <c r="HL30" s="57">
        <f t="shared" si="163"/>
        <v>28</v>
      </c>
      <c r="HM30" s="57">
        <f t="shared" si="164"/>
        <v>28</v>
      </c>
      <c r="HN30" s="61" t="str">
        <f t="shared" si="165"/>
        <v/>
      </c>
      <c r="HO30" s="57" t="str">
        <f t="shared" si="188"/>
        <v>2</v>
      </c>
      <c r="HP30" s="57">
        <f t="shared" si="166"/>
        <v>-6</v>
      </c>
      <c r="HQ30" s="57">
        <f t="shared" si="167"/>
        <v>0</v>
      </c>
      <c r="HR30" s="57" t="str">
        <f t="shared" si="168"/>
        <v/>
      </c>
      <c r="HS30" s="57" t="str">
        <f t="shared" si="169"/>
        <v/>
      </c>
      <c r="HT30" s="57">
        <f t="shared" si="59"/>
        <v>0</v>
      </c>
      <c r="HU30" s="57" t="str">
        <f t="shared" si="170"/>
        <v>1</v>
      </c>
      <c r="HV30" s="57">
        <f t="shared" si="171"/>
        <v>-3</v>
      </c>
      <c r="HW30" s="57" t="str">
        <f t="shared" si="172"/>
        <v/>
      </c>
      <c r="HX30" s="57" t="str">
        <f t="shared" si="173"/>
        <v>10</v>
      </c>
      <c r="HY30" s="57" t="str">
        <f t="shared" si="173"/>
        <v>13</v>
      </c>
      <c r="HZ30" s="57" t="str">
        <f t="shared" si="173"/>
        <v>11</v>
      </c>
      <c r="IA30" s="57" t="str">
        <f t="shared" si="173"/>
        <v>16</v>
      </c>
      <c r="IB30" s="57" t="str">
        <f t="shared" si="173"/>
        <v>20</v>
      </c>
      <c r="IC30" s="57" t="str">
        <f t="shared" si="173"/>
        <v>22</v>
      </c>
      <c r="ID30" s="57" t="str">
        <f t="shared" si="173"/>
        <v>27</v>
      </c>
      <c r="IE30" s="57" t="str">
        <f t="shared" si="173"/>
        <v>31</v>
      </c>
      <c r="IG30" s="57">
        <f t="shared" si="61"/>
        <v>0</v>
      </c>
      <c r="IH30" s="57">
        <f t="shared" si="62"/>
        <v>0</v>
      </c>
      <c r="II30" s="57">
        <f t="shared" si="63"/>
        <v>0</v>
      </c>
      <c r="IJ30" s="57">
        <f t="shared" si="64"/>
        <v>0</v>
      </c>
      <c r="IK30" s="57">
        <f t="shared" si="65"/>
        <v>0</v>
      </c>
      <c r="IL30" s="57">
        <f t="shared" si="66"/>
        <v>0</v>
      </c>
      <c r="IM30" s="57">
        <f t="shared" si="67"/>
        <v>0</v>
      </c>
      <c r="IN30" s="57">
        <f t="shared" si="68"/>
        <v>0</v>
      </c>
      <c r="IO30" s="57">
        <f t="shared" si="69"/>
        <v>0</v>
      </c>
      <c r="IP30" s="57">
        <f t="shared" si="174"/>
        <v>0</v>
      </c>
      <c r="IQ30" s="57">
        <f t="shared" si="175"/>
        <v>0</v>
      </c>
      <c r="IR30" s="57">
        <f t="shared" si="176"/>
        <v>0</v>
      </c>
      <c r="IS30" s="57">
        <f t="shared" si="177"/>
        <v>0</v>
      </c>
      <c r="IT30" s="57">
        <f t="shared" si="178"/>
        <v>0</v>
      </c>
      <c r="IU30" s="57">
        <f t="shared" si="179"/>
        <v>0</v>
      </c>
      <c r="IV30" s="57">
        <f t="shared" si="180"/>
        <v>0</v>
      </c>
      <c r="IW30" s="57">
        <f t="shared" si="181"/>
        <v>0</v>
      </c>
    </row>
    <row r="31" spans="1:257" ht="17.100000000000001" customHeight="1" thickTop="1" thickBot="1" x14ac:dyDescent="0.25">
      <c r="A31" s="365"/>
      <c r="B31" s="115">
        <v>17</v>
      </c>
      <c r="C31" s="108">
        <v>28</v>
      </c>
      <c r="D31" s="5"/>
      <c r="E31" s="5"/>
      <c r="F31" s="5"/>
      <c r="G31" s="5"/>
      <c r="H31" s="5"/>
      <c r="I31" s="5"/>
      <c r="J31" s="5"/>
      <c r="K31" s="20"/>
      <c r="L31" s="220" t="s">
        <v>68</v>
      </c>
      <c r="M31" s="221"/>
      <c r="N31" s="221"/>
      <c r="O31" s="221"/>
      <c r="P31" s="221"/>
      <c r="Q31" s="221"/>
      <c r="R31" s="221"/>
      <c r="S31" s="221"/>
      <c r="T31" s="222"/>
      <c r="U31" s="103"/>
      <c r="V31" s="158"/>
      <c r="W31" s="175"/>
      <c r="X31" s="13" t="b">
        <v>0</v>
      </c>
      <c r="Y31" s="13" t="b">
        <v>0</v>
      </c>
      <c r="Z31" s="13" t="b">
        <v>1</v>
      </c>
      <c r="AA31" s="13" t="b">
        <v>0</v>
      </c>
      <c r="AB31" s="13" t="b">
        <v>0</v>
      </c>
      <c r="AC31" s="13" t="b">
        <v>0</v>
      </c>
      <c r="AD31" s="13" t="b">
        <v>0</v>
      </c>
      <c r="AE31" s="13" t="b">
        <v>0</v>
      </c>
      <c r="AG31" s="57">
        <f t="shared" si="41"/>
        <v>0</v>
      </c>
      <c r="AH31" s="57">
        <f t="shared" si="42"/>
        <v>0</v>
      </c>
      <c r="AI31" s="57">
        <f t="shared" si="43"/>
        <v>1</v>
      </c>
      <c r="AJ31" s="57">
        <f t="shared" si="44"/>
        <v>0</v>
      </c>
      <c r="AK31" s="57">
        <f t="shared" si="45"/>
        <v>0</v>
      </c>
      <c r="AL31" s="57">
        <f t="shared" si="46"/>
        <v>0</v>
      </c>
      <c r="AM31" s="57">
        <f t="shared" si="47"/>
        <v>0</v>
      </c>
      <c r="AN31" s="57">
        <f t="shared" si="48"/>
        <v>0</v>
      </c>
      <c r="AP31" s="57">
        <f t="shared" si="70"/>
        <v>1</v>
      </c>
      <c r="AQ31" s="57">
        <f t="shared" si="71"/>
        <v>1</v>
      </c>
      <c r="AS31" s="57">
        <f t="shared" si="49"/>
        <v>1</v>
      </c>
      <c r="AT31" s="57" t="b">
        <f t="shared" si="50"/>
        <v>1</v>
      </c>
      <c r="AU31" s="57">
        <f t="shared" si="72"/>
        <v>1</v>
      </c>
      <c r="AV31" s="63">
        <f t="shared" si="73"/>
        <v>1</v>
      </c>
      <c r="AW31" s="57">
        <f t="shared" si="182"/>
        <v>2</v>
      </c>
      <c r="AX31" s="57">
        <f t="shared" si="183"/>
        <v>2</v>
      </c>
      <c r="AY31" s="57">
        <f t="shared" si="182"/>
        <v>4</v>
      </c>
      <c r="AZ31" s="57">
        <f t="shared" si="187"/>
        <v>4</v>
      </c>
      <c r="BA31" s="57" t="str">
        <f t="shared" si="51"/>
        <v/>
      </c>
      <c r="BB31" s="57" t="str">
        <f t="shared" si="184"/>
        <v/>
      </c>
      <c r="BC31" s="57" t="str">
        <f t="shared" si="74"/>
        <v/>
      </c>
      <c r="BD31" s="57" t="str">
        <f t="shared" si="75"/>
        <v/>
      </c>
      <c r="BE31" s="57" t="str">
        <f t="shared" si="76"/>
        <v/>
      </c>
      <c r="BG31" s="57">
        <f>IF(BF65=2,C31,0)</f>
        <v>28</v>
      </c>
      <c r="BH31" s="57">
        <f t="shared" si="77"/>
        <v>28</v>
      </c>
      <c r="BI31" s="57">
        <f t="shared" si="52"/>
        <v>1</v>
      </c>
      <c r="BL31" s="57">
        <f t="shared" si="78"/>
        <v>0</v>
      </c>
      <c r="BM31" s="57">
        <f t="shared" si="79"/>
        <v>0</v>
      </c>
      <c r="BN31" s="57">
        <f t="shared" si="80"/>
        <v>0</v>
      </c>
      <c r="BO31" s="57">
        <f t="shared" si="81"/>
        <v>0</v>
      </c>
      <c r="BP31" s="57">
        <f t="shared" si="82"/>
        <v>0.7</v>
      </c>
      <c r="BQ31" s="57">
        <f t="shared" si="83"/>
        <v>30</v>
      </c>
      <c r="BR31" s="57">
        <f t="shared" si="84"/>
        <v>0</v>
      </c>
      <c r="BS31" s="57">
        <f t="shared" si="85"/>
        <v>0</v>
      </c>
      <c r="BT31" s="57">
        <f t="shared" si="86"/>
        <v>0</v>
      </c>
      <c r="BU31" s="57">
        <f t="shared" si="87"/>
        <v>0</v>
      </c>
      <c r="BV31" s="57">
        <f t="shared" si="88"/>
        <v>0</v>
      </c>
      <c r="BW31" s="57">
        <f t="shared" si="89"/>
        <v>0</v>
      </c>
      <c r="BX31" s="57">
        <f t="shared" si="90"/>
        <v>0</v>
      </c>
      <c r="BY31" s="57">
        <f t="shared" si="91"/>
        <v>0</v>
      </c>
      <c r="BZ31" s="57">
        <f t="shared" si="92"/>
        <v>0</v>
      </c>
      <c r="CA31" s="57">
        <f t="shared" si="93"/>
        <v>0</v>
      </c>
      <c r="CC31" s="57">
        <f>N17-B31</f>
        <v>-5</v>
      </c>
      <c r="CD31" s="57">
        <f t="shared" si="94"/>
        <v>0</v>
      </c>
      <c r="CE31" s="57" t="str">
        <f t="shared" si="185"/>
        <v>4</v>
      </c>
      <c r="CF31" s="57" t="str">
        <f t="shared" si="95"/>
        <v/>
      </c>
      <c r="CG31" s="57">
        <f t="shared" si="96"/>
        <v>0</v>
      </c>
      <c r="CH31" s="57">
        <f t="shared" si="97"/>
        <v>0</v>
      </c>
      <c r="CI31" s="57">
        <f t="shared" si="98"/>
        <v>0</v>
      </c>
      <c r="CJ31" s="57">
        <f t="shared" si="99"/>
        <v>0</v>
      </c>
      <c r="CK31" s="57" t="str">
        <f t="shared" si="100"/>
        <v/>
      </c>
      <c r="CL31" s="57" t="str">
        <f t="shared" si="53"/>
        <v/>
      </c>
      <c r="CM31" s="57">
        <f t="shared" si="101"/>
        <v>2</v>
      </c>
      <c r="CN31" s="57">
        <f t="shared" si="102"/>
        <v>-3</v>
      </c>
      <c r="CO31" s="57" t="str">
        <f t="shared" si="103"/>
        <v/>
      </c>
      <c r="CP31" s="57" t="str">
        <f t="shared" si="54"/>
        <v/>
      </c>
      <c r="DH31" s="59">
        <f t="shared" si="104"/>
        <v>0</v>
      </c>
      <c r="DI31" s="59">
        <f t="shared" si="105"/>
        <v>0</v>
      </c>
      <c r="DJ31" s="70">
        <f t="shared" si="106"/>
        <v>0</v>
      </c>
      <c r="DK31" s="59">
        <f t="shared" si="107"/>
        <v>0</v>
      </c>
      <c r="DL31" s="70">
        <f t="shared" si="108"/>
        <v>3.4000000000000002E-2</v>
      </c>
      <c r="DM31" s="59">
        <f t="shared" si="109"/>
        <v>23</v>
      </c>
      <c r="DN31" s="70">
        <f t="shared" si="110"/>
        <v>0</v>
      </c>
      <c r="DO31" s="59">
        <f t="shared" si="111"/>
        <v>0</v>
      </c>
      <c r="DP31" s="59">
        <f t="shared" si="112"/>
        <v>0</v>
      </c>
      <c r="DQ31" s="59">
        <f t="shared" si="113"/>
        <v>0</v>
      </c>
      <c r="DR31" s="59">
        <f t="shared" si="114"/>
        <v>0</v>
      </c>
      <c r="DS31" s="59">
        <f t="shared" si="115"/>
        <v>0</v>
      </c>
      <c r="DT31" s="70">
        <f t="shared" si="116"/>
        <v>0</v>
      </c>
      <c r="DU31" s="59">
        <f t="shared" si="117"/>
        <v>0</v>
      </c>
      <c r="DV31" s="70">
        <f t="shared" si="118"/>
        <v>0</v>
      </c>
      <c r="DW31" s="59">
        <f t="shared" si="119"/>
        <v>0</v>
      </c>
      <c r="DY31" s="70">
        <f t="shared" si="120"/>
        <v>3.4000000000000002E-2</v>
      </c>
      <c r="DZ31" s="59">
        <f t="shared" si="120"/>
        <v>23</v>
      </c>
      <c r="EA31" s="59">
        <f t="shared" si="121"/>
        <v>0.78200000000000003</v>
      </c>
      <c r="EB31" s="59" t="str">
        <f t="shared" si="122"/>
        <v/>
      </c>
      <c r="EC31" s="59" t="str">
        <f t="shared" si="55"/>
        <v/>
      </c>
      <c r="EI31" s="59">
        <f>IF(BF65=2,C31,0)</f>
        <v>28</v>
      </c>
      <c r="EJ31" s="59">
        <f t="shared" si="123"/>
        <v>28</v>
      </c>
      <c r="EK31" s="59">
        <f t="shared" si="124"/>
        <v>28</v>
      </c>
      <c r="EL31" s="59">
        <f t="shared" si="125"/>
        <v>28</v>
      </c>
      <c r="EM31" s="59" t="str">
        <f t="shared" si="126"/>
        <v/>
      </c>
      <c r="EN31" s="59" t="str">
        <f t="shared" si="127"/>
        <v/>
      </c>
      <c r="EO31" s="59" t="str">
        <f t="shared" si="128"/>
        <v/>
      </c>
      <c r="EP31" s="59" t="str">
        <f t="shared" si="129"/>
        <v/>
      </c>
      <c r="EQ31" s="59">
        <f t="shared" si="56"/>
        <v>0</v>
      </c>
      <c r="EU31" s="59">
        <f t="shared" si="130"/>
        <v>0</v>
      </c>
      <c r="EV31" s="59">
        <f t="shared" si="131"/>
        <v>0</v>
      </c>
      <c r="EW31" s="59">
        <f t="shared" si="132"/>
        <v>0</v>
      </c>
      <c r="EX31" s="59">
        <f t="shared" si="133"/>
        <v>0</v>
      </c>
      <c r="EY31" s="59">
        <f t="shared" si="134"/>
        <v>0</v>
      </c>
      <c r="EZ31" s="59">
        <f t="shared" si="135"/>
        <v>0</v>
      </c>
      <c r="FA31" s="59">
        <f t="shared" si="136"/>
        <v>0</v>
      </c>
      <c r="FB31" s="59">
        <f t="shared" si="137"/>
        <v>0</v>
      </c>
      <c r="FD31" s="59">
        <f t="shared" si="138"/>
        <v>0.8</v>
      </c>
      <c r="FE31" s="59">
        <f t="shared" si="138"/>
        <v>0.8</v>
      </c>
      <c r="FF31" s="59">
        <f t="shared" si="138"/>
        <v>0.65</v>
      </c>
      <c r="FG31" s="59">
        <f t="shared" si="138"/>
        <v>0.65</v>
      </c>
      <c r="FH31" s="59">
        <f t="shared" si="138"/>
        <v>0.5</v>
      </c>
      <c r="FI31" s="59">
        <f t="shared" si="138"/>
        <v>0.5</v>
      </c>
      <c r="FJ31" s="59">
        <f t="shared" si="138"/>
        <v>0.5</v>
      </c>
      <c r="FK31" s="59">
        <f t="shared" si="138"/>
        <v>0.5</v>
      </c>
      <c r="FM31" s="59">
        <f t="shared" si="139"/>
        <v>0</v>
      </c>
      <c r="FN31" s="59">
        <f t="shared" si="186"/>
        <v>0</v>
      </c>
      <c r="FO31" s="59">
        <f t="shared" si="140"/>
        <v>0</v>
      </c>
      <c r="FP31" s="59">
        <f t="shared" si="141"/>
        <v>0</v>
      </c>
      <c r="FQ31" s="59">
        <f t="shared" si="142"/>
        <v>0</v>
      </c>
      <c r="FR31" s="59">
        <f t="shared" si="143"/>
        <v>0</v>
      </c>
      <c r="FS31" s="59">
        <f t="shared" si="144"/>
        <v>0</v>
      </c>
      <c r="FT31" s="59">
        <f t="shared" si="145"/>
        <v>0</v>
      </c>
      <c r="FU31" s="59">
        <f t="shared" si="57"/>
        <v>0</v>
      </c>
      <c r="FW31" s="59">
        <f t="shared" si="146"/>
        <v>0</v>
      </c>
      <c r="FX31" s="59">
        <f t="shared" si="147"/>
        <v>0</v>
      </c>
      <c r="FY31" s="59">
        <f t="shared" si="148"/>
        <v>1</v>
      </c>
      <c r="FZ31" s="59">
        <f t="shared" si="149"/>
        <v>0</v>
      </c>
      <c r="GA31" s="59">
        <f t="shared" si="150"/>
        <v>0</v>
      </c>
      <c r="GB31" s="59">
        <f t="shared" si="151"/>
        <v>0</v>
      </c>
      <c r="GC31" s="59">
        <f t="shared" si="152"/>
        <v>0</v>
      </c>
      <c r="GD31" s="59">
        <f t="shared" si="153"/>
        <v>0</v>
      </c>
      <c r="GF31" s="59">
        <f t="shared" si="154"/>
        <v>0.85</v>
      </c>
      <c r="GG31" s="59">
        <f t="shared" si="154"/>
        <v>0.85</v>
      </c>
      <c r="GH31" s="59">
        <f t="shared" si="154"/>
        <v>0.6</v>
      </c>
      <c r="GI31" s="59">
        <f t="shared" si="154"/>
        <v>0.6</v>
      </c>
      <c r="GJ31" s="59">
        <f t="shared" si="154"/>
        <v>0.5</v>
      </c>
      <c r="GK31" s="59">
        <f t="shared" si="154"/>
        <v>0.5</v>
      </c>
      <c r="GL31" s="59">
        <f t="shared" si="154"/>
        <v>0.5</v>
      </c>
      <c r="GM31" s="59">
        <f t="shared" si="154"/>
        <v>0.5</v>
      </c>
      <c r="GO31" s="59">
        <v>11</v>
      </c>
      <c r="GP31" s="59">
        <v>12</v>
      </c>
      <c r="GQ31" s="59">
        <v>20</v>
      </c>
      <c r="GR31" s="59">
        <v>25</v>
      </c>
      <c r="GS31" s="59">
        <v>35</v>
      </c>
      <c r="GT31" s="59">
        <v>35</v>
      </c>
      <c r="GU31" s="59">
        <v>40</v>
      </c>
      <c r="GV31" s="59">
        <v>40</v>
      </c>
      <c r="GX31" s="59">
        <f t="shared" si="155"/>
        <v>0</v>
      </c>
      <c r="GY31" s="59">
        <f t="shared" si="156"/>
        <v>0</v>
      </c>
      <c r="GZ31" s="59">
        <f t="shared" si="157"/>
        <v>0</v>
      </c>
      <c r="HA31" s="59">
        <f t="shared" si="158"/>
        <v>0</v>
      </c>
      <c r="HB31" s="59">
        <f t="shared" si="159"/>
        <v>0</v>
      </c>
      <c r="HC31" s="59">
        <f t="shared" si="160"/>
        <v>0</v>
      </c>
      <c r="HD31" s="59">
        <f t="shared" si="161"/>
        <v>0</v>
      </c>
      <c r="HE31" s="59">
        <f t="shared" si="162"/>
        <v>0</v>
      </c>
      <c r="HF31" s="59">
        <f t="shared" si="58"/>
        <v>0</v>
      </c>
      <c r="HL31" s="57">
        <f t="shared" si="163"/>
        <v>28</v>
      </c>
      <c r="HM31" s="57">
        <f t="shared" si="164"/>
        <v>28</v>
      </c>
      <c r="HN31" s="61" t="str">
        <f t="shared" si="165"/>
        <v/>
      </c>
      <c r="HO31" s="57" t="str">
        <f t="shared" si="188"/>
        <v>2</v>
      </c>
      <c r="HP31" s="57">
        <f t="shared" si="166"/>
        <v>-7</v>
      </c>
      <c r="HQ31" s="57">
        <f t="shared" si="167"/>
        <v>0</v>
      </c>
      <c r="HR31" s="57" t="str">
        <f t="shared" si="168"/>
        <v/>
      </c>
      <c r="HS31" s="57" t="str">
        <f t="shared" si="169"/>
        <v/>
      </c>
      <c r="HT31" s="57">
        <f t="shared" si="59"/>
        <v>0</v>
      </c>
      <c r="HU31" s="57" t="str">
        <f t="shared" si="170"/>
        <v>1</v>
      </c>
      <c r="HV31" s="57">
        <f t="shared" si="171"/>
        <v>-4</v>
      </c>
      <c r="HW31" s="57" t="str">
        <f t="shared" si="172"/>
        <v/>
      </c>
      <c r="HX31" s="57" t="str">
        <f t="shared" si="173"/>
        <v>10</v>
      </c>
      <c r="HY31" s="57" t="str">
        <f t="shared" si="173"/>
        <v>13</v>
      </c>
      <c r="HZ31" s="57" t="str">
        <f t="shared" si="173"/>
        <v>11</v>
      </c>
      <c r="IA31" s="57" t="str">
        <f t="shared" si="173"/>
        <v>16</v>
      </c>
      <c r="IB31" s="57" t="str">
        <f t="shared" si="173"/>
        <v>20</v>
      </c>
      <c r="IC31" s="57" t="str">
        <f t="shared" si="173"/>
        <v>22</v>
      </c>
      <c r="ID31" s="57" t="str">
        <f t="shared" si="173"/>
        <v>27</v>
      </c>
      <c r="IE31" s="57" t="str">
        <f t="shared" si="173"/>
        <v>31</v>
      </c>
      <c r="IG31" s="57">
        <f t="shared" si="61"/>
        <v>0</v>
      </c>
      <c r="IH31" s="57">
        <f t="shared" si="62"/>
        <v>0</v>
      </c>
      <c r="II31" s="57">
        <f t="shared" si="63"/>
        <v>0</v>
      </c>
      <c r="IJ31" s="57">
        <f t="shared" si="64"/>
        <v>0</v>
      </c>
      <c r="IK31" s="57">
        <f t="shared" si="65"/>
        <v>0</v>
      </c>
      <c r="IL31" s="57">
        <f t="shared" si="66"/>
        <v>0</v>
      </c>
      <c r="IM31" s="57">
        <f t="shared" si="67"/>
        <v>0</v>
      </c>
      <c r="IN31" s="57">
        <f t="shared" si="68"/>
        <v>0</v>
      </c>
      <c r="IO31" s="57">
        <f t="shared" si="69"/>
        <v>0</v>
      </c>
      <c r="IP31" s="57">
        <f t="shared" si="174"/>
        <v>0</v>
      </c>
      <c r="IQ31" s="57">
        <f t="shared" si="175"/>
        <v>0</v>
      </c>
      <c r="IR31" s="57">
        <f t="shared" si="176"/>
        <v>0</v>
      </c>
      <c r="IS31" s="57">
        <f t="shared" si="177"/>
        <v>0</v>
      </c>
      <c r="IT31" s="57">
        <f t="shared" si="178"/>
        <v>0</v>
      </c>
      <c r="IU31" s="57">
        <f t="shared" si="179"/>
        <v>0</v>
      </c>
      <c r="IV31" s="57">
        <f t="shared" si="180"/>
        <v>0</v>
      </c>
      <c r="IW31" s="57">
        <f t="shared" si="181"/>
        <v>0</v>
      </c>
    </row>
    <row r="32" spans="1:257" ht="17.100000000000001" customHeight="1" thickTop="1" thickBot="1" x14ac:dyDescent="0.25">
      <c r="A32" s="365"/>
      <c r="B32" s="115">
        <v>18</v>
      </c>
      <c r="C32" s="108">
        <v>32</v>
      </c>
      <c r="D32" s="5"/>
      <c r="E32" s="5"/>
      <c r="F32" s="5"/>
      <c r="G32" s="5"/>
      <c r="H32" s="5"/>
      <c r="I32" s="5"/>
      <c r="J32" s="5"/>
      <c r="K32" s="20"/>
      <c r="L32" s="223" t="s">
        <v>69</v>
      </c>
      <c r="M32" s="224"/>
      <c r="N32" s="224"/>
      <c r="O32" s="224"/>
      <c r="P32" s="224"/>
      <c r="Q32" s="224"/>
      <c r="R32" s="225"/>
      <c r="S32" s="97"/>
      <c r="T32" s="98"/>
      <c r="U32" s="104"/>
      <c r="V32" s="159"/>
      <c r="W32" s="175"/>
      <c r="X32" s="13" t="b">
        <v>0</v>
      </c>
      <c r="Y32" s="13" t="b">
        <v>0</v>
      </c>
      <c r="Z32" s="13" t="b">
        <v>1</v>
      </c>
      <c r="AA32" s="13" t="b">
        <v>0</v>
      </c>
      <c r="AB32" s="13" t="b">
        <v>0</v>
      </c>
      <c r="AC32" s="13" t="b">
        <v>0</v>
      </c>
      <c r="AD32" s="13" t="b">
        <v>0</v>
      </c>
      <c r="AE32" s="13" t="b">
        <v>0</v>
      </c>
      <c r="AG32" s="57">
        <f t="shared" si="41"/>
        <v>0</v>
      </c>
      <c r="AH32" s="57">
        <f t="shared" si="42"/>
        <v>0</v>
      </c>
      <c r="AI32" s="57">
        <f t="shared" si="43"/>
        <v>1</v>
      </c>
      <c r="AJ32" s="57">
        <f t="shared" si="44"/>
        <v>0</v>
      </c>
      <c r="AK32" s="57">
        <f t="shared" si="45"/>
        <v>0</v>
      </c>
      <c r="AL32" s="57">
        <f t="shared" si="46"/>
        <v>0</v>
      </c>
      <c r="AM32" s="57">
        <f t="shared" si="47"/>
        <v>0</v>
      </c>
      <c r="AN32" s="57">
        <f t="shared" si="48"/>
        <v>0</v>
      </c>
      <c r="AP32" s="57">
        <f t="shared" si="70"/>
        <v>1</v>
      </c>
      <c r="AQ32" s="57">
        <f t="shared" si="71"/>
        <v>1</v>
      </c>
      <c r="AS32" s="57">
        <f t="shared" si="49"/>
        <v>1</v>
      </c>
      <c r="AT32" s="57" t="b">
        <f t="shared" si="50"/>
        <v>1</v>
      </c>
      <c r="AU32" s="57">
        <f t="shared" si="72"/>
        <v>1</v>
      </c>
      <c r="AV32" s="63">
        <f t="shared" si="73"/>
        <v>1</v>
      </c>
      <c r="AW32" s="57">
        <f t="shared" si="182"/>
        <v>2</v>
      </c>
      <c r="AX32" s="57">
        <f t="shared" si="183"/>
        <v>2</v>
      </c>
      <c r="AY32" s="57">
        <f t="shared" si="182"/>
        <v>4</v>
      </c>
      <c r="AZ32" s="57">
        <f t="shared" si="187"/>
        <v>4</v>
      </c>
      <c r="BA32" s="57" t="str">
        <f t="shared" si="51"/>
        <v/>
      </c>
      <c r="BB32" s="57" t="str">
        <f t="shared" si="184"/>
        <v/>
      </c>
      <c r="BC32" s="57" t="str">
        <f t="shared" si="74"/>
        <v/>
      </c>
      <c r="BD32" s="57" t="str">
        <f t="shared" si="75"/>
        <v/>
      </c>
      <c r="BE32" s="57" t="str">
        <f t="shared" si="76"/>
        <v/>
      </c>
      <c r="BG32" s="57">
        <f>IF(BF65=2,C32,0)</f>
        <v>32</v>
      </c>
      <c r="BH32" s="57">
        <f t="shared" si="77"/>
        <v>32</v>
      </c>
      <c r="BI32" s="57">
        <f t="shared" si="52"/>
        <v>1</v>
      </c>
      <c r="BL32" s="57">
        <f t="shared" si="78"/>
        <v>0</v>
      </c>
      <c r="BM32" s="57">
        <f t="shared" si="79"/>
        <v>0</v>
      </c>
      <c r="BN32" s="57">
        <f t="shared" si="80"/>
        <v>0</v>
      </c>
      <c r="BO32" s="57">
        <f t="shared" si="81"/>
        <v>0</v>
      </c>
      <c r="BP32" s="57">
        <f t="shared" si="82"/>
        <v>0.7</v>
      </c>
      <c r="BQ32" s="57">
        <f t="shared" si="83"/>
        <v>30</v>
      </c>
      <c r="BR32" s="57">
        <f t="shared" si="84"/>
        <v>0</v>
      </c>
      <c r="BS32" s="57">
        <f t="shared" si="85"/>
        <v>0</v>
      </c>
      <c r="BT32" s="57">
        <f t="shared" si="86"/>
        <v>0</v>
      </c>
      <c r="BU32" s="57">
        <f t="shared" si="87"/>
        <v>0</v>
      </c>
      <c r="BV32" s="57">
        <f t="shared" si="88"/>
        <v>0</v>
      </c>
      <c r="BW32" s="57">
        <f t="shared" si="89"/>
        <v>0</v>
      </c>
      <c r="BX32" s="57">
        <f t="shared" si="90"/>
        <v>0</v>
      </c>
      <c r="BY32" s="57">
        <f t="shared" si="91"/>
        <v>0</v>
      </c>
      <c r="BZ32" s="57">
        <f t="shared" si="92"/>
        <v>0</v>
      </c>
      <c r="CA32" s="57">
        <f t="shared" si="93"/>
        <v>0</v>
      </c>
      <c r="CC32" s="57">
        <f>N17-B32</f>
        <v>-6</v>
      </c>
      <c r="CD32" s="57">
        <f t="shared" si="94"/>
        <v>0</v>
      </c>
      <c r="CE32" s="57" t="str">
        <f t="shared" si="185"/>
        <v>4</v>
      </c>
      <c r="CF32" s="57" t="str">
        <f t="shared" si="95"/>
        <v/>
      </c>
      <c r="CG32" s="57">
        <f t="shared" si="96"/>
        <v>0</v>
      </c>
      <c r="CH32" s="57">
        <f t="shared" si="97"/>
        <v>0</v>
      </c>
      <c r="CI32" s="57">
        <f t="shared" si="98"/>
        <v>0</v>
      </c>
      <c r="CJ32" s="57">
        <f t="shared" si="99"/>
        <v>0</v>
      </c>
      <c r="CK32" s="57" t="str">
        <f t="shared" si="100"/>
        <v/>
      </c>
      <c r="CL32" s="57" t="str">
        <f t="shared" si="53"/>
        <v/>
      </c>
      <c r="CM32" s="57">
        <f t="shared" si="101"/>
        <v>2</v>
      </c>
      <c r="CN32" s="57">
        <f t="shared" si="102"/>
        <v>-4</v>
      </c>
      <c r="CO32" s="57" t="str">
        <f t="shared" si="103"/>
        <v/>
      </c>
      <c r="CP32" s="57" t="str">
        <f t="shared" si="54"/>
        <v/>
      </c>
      <c r="DH32" s="59">
        <f t="shared" si="104"/>
        <v>0</v>
      </c>
      <c r="DI32" s="59">
        <f t="shared" si="105"/>
        <v>0</v>
      </c>
      <c r="DJ32" s="70">
        <f t="shared" si="106"/>
        <v>0</v>
      </c>
      <c r="DK32" s="59">
        <f t="shared" si="107"/>
        <v>0</v>
      </c>
      <c r="DL32" s="70">
        <f t="shared" si="108"/>
        <v>3.4000000000000002E-2</v>
      </c>
      <c r="DM32" s="59">
        <f t="shared" si="109"/>
        <v>23</v>
      </c>
      <c r="DN32" s="70">
        <f t="shared" si="110"/>
        <v>0</v>
      </c>
      <c r="DO32" s="59">
        <f t="shared" si="111"/>
        <v>0</v>
      </c>
      <c r="DP32" s="59">
        <f t="shared" si="112"/>
        <v>0</v>
      </c>
      <c r="DQ32" s="59">
        <f t="shared" si="113"/>
        <v>0</v>
      </c>
      <c r="DR32" s="59">
        <f t="shared" si="114"/>
        <v>0</v>
      </c>
      <c r="DS32" s="59">
        <f t="shared" si="115"/>
        <v>0</v>
      </c>
      <c r="DT32" s="70">
        <f>IF(AV32=1,AM32*0.014,0)</f>
        <v>0</v>
      </c>
      <c r="DU32" s="59">
        <f t="shared" si="117"/>
        <v>0</v>
      </c>
      <c r="DV32" s="70">
        <f t="shared" si="118"/>
        <v>0</v>
      </c>
      <c r="DW32" s="59">
        <f t="shared" si="119"/>
        <v>0</v>
      </c>
      <c r="DY32" s="70">
        <f t="shared" si="120"/>
        <v>3.4000000000000002E-2</v>
      </c>
      <c r="DZ32" s="59">
        <f t="shared" si="120"/>
        <v>23</v>
      </c>
      <c r="EA32" s="59">
        <f t="shared" si="121"/>
        <v>0.78200000000000003</v>
      </c>
      <c r="EB32" s="59" t="str">
        <f t="shared" si="122"/>
        <v/>
      </c>
      <c r="EC32" s="59" t="str">
        <f t="shared" si="55"/>
        <v/>
      </c>
      <c r="EI32" s="59">
        <f>IF(BF65=2,C32,0)</f>
        <v>32</v>
      </c>
      <c r="EJ32" s="59">
        <f t="shared" si="123"/>
        <v>32</v>
      </c>
      <c r="EK32" s="59">
        <f>IF(EJ32&gt;0,EJ32,"")</f>
        <v>32</v>
      </c>
      <c r="EL32" s="59">
        <f>IF(EK32&lt;3,3,EK32)</f>
        <v>32</v>
      </c>
      <c r="EM32" s="59" t="str">
        <f t="shared" si="126"/>
        <v/>
      </c>
      <c r="EN32" s="59" t="str">
        <f t="shared" si="127"/>
        <v/>
      </c>
      <c r="EO32" s="59" t="str">
        <f t="shared" si="128"/>
        <v/>
      </c>
      <c r="EP32" s="59" t="str">
        <f t="shared" si="129"/>
        <v/>
      </c>
      <c r="EQ32" s="59">
        <f t="shared" si="56"/>
        <v>0</v>
      </c>
      <c r="EU32" s="59">
        <f t="shared" si="130"/>
        <v>0</v>
      </c>
      <c r="EV32" s="59">
        <f t="shared" si="131"/>
        <v>0</v>
      </c>
      <c r="EW32" s="59">
        <f t="shared" si="132"/>
        <v>0</v>
      </c>
      <c r="EX32" s="59">
        <f t="shared" si="133"/>
        <v>0</v>
      </c>
      <c r="EY32" s="59">
        <f t="shared" si="134"/>
        <v>0</v>
      </c>
      <c r="EZ32" s="59">
        <f t="shared" si="135"/>
        <v>0</v>
      </c>
      <c r="FA32" s="59">
        <f t="shared" si="136"/>
        <v>0</v>
      </c>
      <c r="FB32" s="59">
        <f t="shared" si="137"/>
        <v>0</v>
      </c>
      <c r="FD32" s="59">
        <f t="shared" si="138"/>
        <v>0.8</v>
      </c>
      <c r="FE32" s="59">
        <f t="shared" si="138"/>
        <v>0.8</v>
      </c>
      <c r="FF32" s="59">
        <f t="shared" si="138"/>
        <v>0.65</v>
      </c>
      <c r="FG32" s="59">
        <f t="shared" si="138"/>
        <v>0.65</v>
      </c>
      <c r="FH32" s="59">
        <f t="shared" si="138"/>
        <v>0.5</v>
      </c>
      <c r="FI32" s="59">
        <f t="shared" si="138"/>
        <v>0.5</v>
      </c>
      <c r="FJ32" s="59">
        <f t="shared" si="138"/>
        <v>0.5</v>
      </c>
      <c r="FK32" s="59">
        <f t="shared" si="138"/>
        <v>0.5</v>
      </c>
      <c r="FM32" s="59">
        <f t="shared" si="139"/>
        <v>0</v>
      </c>
      <c r="FN32" s="59">
        <f t="shared" si="186"/>
        <v>0</v>
      </c>
      <c r="FO32" s="59">
        <f t="shared" si="140"/>
        <v>0</v>
      </c>
      <c r="FP32" s="59">
        <f t="shared" si="141"/>
        <v>0</v>
      </c>
      <c r="FQ32" s="59">
        <f t="shared" si="142"/>
        <v>0</v>
      </c>
      <c r="FR32" s="59">
        <f t="shared" si="143"/>
        <v>0</v>
      </c>
      <c r="FS32" s="59">
        <f t="shared" si="144"/>
        <v>0</v>
      </c>
      <c r="FT32" s="59">
        <f t="shared" si="145"/>
        <v>0</v>
      </c>
      <c r="FU32" s="59">
        <f t="shared" si="57"/>
        <v>0</v>
      </c>
      <c r="FW32" s="59">
        <f t="shared" si="146"/>
        <v>0</v>
      </c>
      <c r="FX32" s="59">
        <f t="shared" si="147"/>
        <v>0</v>
      </c>
      <c r="FY32" s="59">
        <f t="shared" si="148"/>
        <v>1</v>
      </c>
      <c r="FZ32" s="59">
        <f t="shared" si="149"/>
        <v>0</v>
      </c>
      <c r="GA32" s="59">
        <f t="shared" si="150"/>
        <v>0</v>
      </c>
      <c r="GB32" s="59">
        <f t="shared" si="151"/>
        <v>0</v>
      </c>
      <c r="GC32" s="59">
        <f t="shared" si="152"/>
        <v>0</v>
      </c>
      <c r="GD32" s="59">
        <f t="shared" si="153"/>
        <v>0</v>
      </c>
      <c r="GF32" s="59">
        <f t="shared" si="154"/>
        <v>0.85</v>
      </c>
      <c r="GG32" s="59">
        <f t="shared" si="154"/>
        <v>0.85</v>
      </c>
      <c r="GH32" s="59">
        <f t="shared" si="154"/>
        <v>0.6</v>
      </c>
      <c r="GI32" s="59">
        <f t="shared" si="154"/>
        <v>0.6</v>
      </c>
      <c r="GJ32" s="59">
        <f t="shared" si="154"/>
        <v>0.5</v>
      </c>
      <c r="GK32" s="59">
        <f t="shared" si="154"/>
        <v>0.5</v>
      </c>
      <c r="GL32" s="59">
        <f t="shared" si="154"/>
        <v>0.5</v>
      </c>
      <c r="GM32" s="59">
        <f t="shared" si="154"/>
        <v>0.5</v>
      </c>
      <c r="GO32" s="59">
        <v>11</v>
      </c>
      <c r="GP32" s="59">
        <v>12</v>
      </c>
      <c r="GQ32" s="59">
        <v>20</v>
      </c>
      <c r="GR32" s="59">
        <v>25</v>
      </c>
      <c r="GS32" s="59">
        <v>35</v>
      </c>
      <c r="GT32" s="59">
        <v>35</v>
      </c>
      <c r="GU32" s="59">
        <v>40</v>
      </c>
      <c r="GV32" s="59">
        <v>40</v>
      </c>
      <c r="GX32" s="59">
        <f t="shared" si="155"/>
        <v>0</v>
      </c>
      <c r="GY32" s="59">
        <f t="shared" si="156"/>
        <v>0</v>
      </c>
      <c r="GZ32" s="59">
        <f t="shared" si="157"/>
        <v>0</v>
      </c>
      <c r="HA32" s="59">
        <f t="shared" si="158"/>
        <v>0</v>
      </c>
      <c r="HB32" s="59">
        <f t="shared" si="159"/>
        <v>0</v>
      </c>
      <c r="HC32" s="59">
        <f t="shared" si="160"/>
        <v>0</v>
      </c>
      <c r="HD32" s="59">
        <f t="shared" si="161"/>
        <v>0</v>
      </c>
      <c r="HE32" s="59">
        <f t="shared" si="162"/>
        <v>0</v>
      </c>
      <c r="HF32" s="59">
        <f t="shared" si="58"/>
        <v>0</v>
      </c>
      <c r="HL32" s="57">
        <f t="shared" si="163"/>
        <v>32</v>
      </c>
      <c r="HM32" s="57">
        <f t="shared" si="164"/>
        <v>32</v>
      </c>
      <c r="HN32" s="61" t="str">
        <f t="shared" si="165"/>
        <v/>
      </c>
      <c r="HO32" s="57" t="str">
        <f t="shared" si="188"/>
        <v>2</v>
      </c>
      <c r="HP32" s="57">
        <f t="shared" si="166"/>
        <v>-8</v>
      </c>
      <c r="HQ32" s="57">
        <f t="shared" si="167"/>
        <v>0</v>
      </c>
      <c r="HR32" s="57" t="str">
        <f t="shared" si="168"/>
        <v/>
      </c>
      <c r="HS32" s="57" t="str">
        <f t="shared" si="169"/>
        <v/>
      </c>
      <c r="HT32" s="57">
        <f t="shared" si="59"/>
        <v>0</v>
      </c>
      <c r="HU32" s="57" t="str">
        <f t="shared" si="170"/>
        <v>1</v>
      </c>
      <c r="HV32" s="57">
        <f t="shared" si="171"/>
        <v>-5</v>
      </c>
      <c r="HW32" s="57" t="str">
        <f t="shared" si="172"/>
        <v/>
      </c>
      <c r="HX32" s="57" t="str">
        <f t="shared" si="173"/>
        <v>10</v>
      </c>
      <c r="HY32" s="57" t="str">
        <f t="shared" si="173"/>
        <v>13</v>
      </c>
      <c r="HZ32" s="57" t="str">
        <f t="shared" si="173"/>
        <v>11</v>
      </c>
      <c r="IA32" s="57" t="str">
        <f t="shared" si="173"/>
        <v>16</v>
      </c>
      <c r="IB32" s="57" t="str">
        <f t="shared" si="173"/>
        <v>20</v>
      </c>
      <c r="IC32" s="57" t="str">
        <f t="shared" si="173"/>
        <v>22</v>
      </c>
      <c r="ID32" s="57" t="str">
        <f t="shared" si="173"/>
        <v>27</v>
      </c>
      <c r="IE32" s="57" t="str">
        <f t="shared" si="173"/>
        <v>31</v>
      </c>
      <c r="IG32" s="57">
        <f t="shared" si="61"/>
        <v>0</v>
      </c>
      <c r="IH32" s="57">
        <f t="shared" si="62"/>
        <v>0</v>
      </c>
      <c r="II32" s="57">
        <f t="shared" si="63"/>
        <v>0</v>
      </c>
      <c r="IJ32" s="57">
        <f t="shared" si="64"/>
        <v>0</v>
      </c>
      <c r="IK32" s="57">
        <f t="shared" si="65"/>
        <v>0</v>
      </c>
      <c r="IL32" s="57">
        <f t="shared" si="66"/>
        <v>0</v>
      </c>
      <c r="IM32" s="57">
        <f t="shared" si="67"/>
        <v>0</v>
      </c>
      <c r="IN32" s="57">
        <f t="shared" si="68"/>
        <v>0</v>
      </c>
      <c r="IO32" s="57">
        <f t="shared" si="69"/>
        <v>0</v>
      </c>
      <c r="IP32" s="57">
        <f t="shared" si="174"/>
        <v>0</v>
      </c>
      <c r="IQ32" s="57">
        <f t="shared" si="175"/>
        <v>0</v>
      </c>
      <c r="IR32" s="57">
        <f t="shared" si="176"/>
        <v>0</v>
      </c>
      <c r="IS32" s="57">
        <f t="shared" si="177"/>
        <v>0</v>
      </c>
      <c r="IT32" s="57">
        <f t="shared" si="178"/>
        <v>0</v>
      </c>
      <c r="IU32" s="57">
        <f t="shared" si="179"/>
        <v>0</v>
      </c>
      <c r="IV32" s="57">
        <f t="shared" si="180"/>
        <v>0</v>
      </c>
      <c r="IW32" s="57">
        <f t="shared" si="181"/>
        <v>0</v>
      </c>
    </row>
    <row r="33" spans="1:257" ht="17.100000000000001" customHeight="1" thickTop="1" thickBot="1" x14ac:dyDescent="0.25">
      <c r="A33" s="365"/>
      <c r="B33" s="115">
        <v>19</v>
      </c>
      <c r="C33" s="108">
        <v>45</v>
      </c>
      <c r="D33" s="5"/>
      <c r="E33" s="5"/>
      <c r="F33" s="5"/>
      <c r="G33" s="5"/>
      <c r="H33" s="5"/>
      <c r="I33" s="5"/>
      <c r="J33" s="5"/>
      <c r="K33" s="20"/>
      <c r="L33" s="213" t="s">
        <v>70</v>
      </c>
      <c r="M33" s="214"/>
      <c r="N33" s="214"/>
      <c r="O33" s="214"/>
      <c r="P33" s="215"/>
      <c r="Q33" s="93"/>
      <c r="R33" s="94"/>
      <c r="S33" s="99"/>
      <c r="T33" s="100"/>
      <c r="U33" s="105"/>
      <c r="V33" s="160"/>
      <c r="W33" s="176"/>
      <c r="X33" s="13" t="b">
        <v>0</v>
      </c>
      <c r="Y33" s="13" t="b">
        <v>0</v>
      </c>
      <c r="Z33" s="13" t="b">
        <v>1</v>
      </c>
      <c r="AA33" s="13" t="b">
        <v>0</v>
      </c>
      <c r="AB33" s="13" t="b">
        <v>0</v>
      </c>
      <c r="AC33" s="13" t="b">
        <v>0</v>
      </c>
      <c r="AD33" s="13" t="b">
        <v>0</v>
      </c>
      <c r="AE33" s="13" t="b">
        <v>0</v>
      </c>
      <c r="AG33" s="57">
        <f t="shared" si="41"/>
        <v>0</v>
      </c>
      <c r="AH33" s="57">
        <f t="shared" si="42"/>
        <v>0</v>
      </c>
      <c r="AI33" s="57">
        <f t="shared" si="43"/>
        <v>1</v>
      </c>
      <c r="AJ33" s="57">
        <f t="shared" si="44"/>
        <v>0</v>
      </c>
      <c r="AK33" s="57">
        <f t="shared" si="45"/>
        <v>0</v>
      </c>
      <c r="AL33" s="57">
        <f t="shared" si="46"/>
        <v>0</v>
      </c>
      <c r="AM33" s="57">
        <f t="shared" si="47"/>
        <v>0</v>
      </c>
      <c r="AN33" s="57">
        <f t="shared" si="48"/>
        <v>0</v>
      </c>
      <c r="AP33" s="57">
        <f t="shared" si="70"/>
        <v>1</v>
      </c>
      <c r="AQ33" s="57">
        <f t="shared" si="71"/>
        <v>1</v>
      </c>
      <c r="AS33" s="57">
        <f t="shared" si="49"/>
        <v>1</v>
      </c>
      <c r="AT33" s="57" t="b">
        <f t="shared" si="50"/>
        <v>1</v>
      </c>
      <c r="AU33" s="57">
        <f t="shared" si="72"/>
        <v>1</v>
      </c>
      <c r="AV33" s="63">
        <f t="shared" si="73"/>
        <v>1</v>
      </c>
      <c r="AW33" s="57">
        <f t="shared" si="182"/>
        <v>2</v>
      </c>
      <c r="AX33" s="57">
        <f t="shared" si="183"/>
        <v>2</v>
      </c>
      <c r="AY33" s="57">
        <f t="shared" si="182"/>
        <v>4</v>
      </c>
      <c r="AZ33" s="57">
        <f t="shared" si="187"/>
        <v>4</v>
      </c>
      <c r="BA33" s="57" t="str">
        <f t="shared" si="51"/>
        <v/>
      </c>
      <c r="BB33" s="57" t="str">
        <f t="shared" si="184"/>
        <v/>
      </c>
      <c r="BC33" s="57" t="str">
        <f t="shared" si="74"/>
        <v/>
      </c>
      <c r="BD33" s="57" t="str">
        <f t="shared" si="75"/>
        <v/>
      </c>
      <c r="BE33" s="57" t="str">
        <f t="shared" si="76"/>
        <v/>
      </c>
      <c r="BG33" s="57">
        <f>IF(BF65=2,C33,0)</f>
        <v>45</v>
      </c>
      <c r="BH33" s="57">
        <f t="shared" si="77"/>
        <v>40</v>
      </c>
      <c r="BI33" s="57">
        <f t="shared" si="52"/>
        <v>1</v>
      </c>
      <c r="BL33" s="57">
        <f t="shared" si="78"/>
        <v>0</v>
      </c>
      <c r="BM33" s="57">
        <f t="shared" si="79"/>
        <v>0</v>
      </c>
      <c r="BN33" s="57">
        <f t="shared" si="80"/>
        <v>0</v>
      </c>
      <c r="BO33" s="57">
        <f t="shared" si="81"/>
        <v>0</v>
      </c>
      <c r="BP33" s="57">
        <f t="shared" si="82"/>
        <v>0.7</v>
      </c>
      <c r="BQ33" s="57">
        <f t="shared" si="83"/>
        <v>30</v>
      </c>
      <c r="BR33" s="57">
        <f t="shared" si="84"/>
        <v>0</v>
      </c>
      <c r="BS33" s="57">
        <f t="shared" si="85"/>
        <v>0</v>
      </c>
      <c r="BT33" s="57">
        <f t="shared" si="86"/>
        <v>0</v>
      </c>
      <c r="BU33" s="57">
        <f t="shared" si="87"/>
        <v>0</v>
      </c>
      <c r="BV33" s="57">
        <f t="shared" si="88"/>
        <v>0</v>
      </c>
      <c r="BW33" s="57">
        <f t="shared" si="89"/>
        <v>0</v>
      </c>
      <c r="BX33" s="57">
        <f t="shared" si="90"/>
        <v>0</v>
      </c>
      <c r="BY33" s="57">
        <f t="shared" si="91"/>
        <v>0</v>
      </c>
      <c r="BZ33" s="57">
        <f t="shared" si="92"/>
        <v>0</v>
      </c>
      <c r="CA33" s="57">
        <f t="shared" si="93"/>
        <v>0</v>
      </c>
      <c r="CC33" s="57">
        <f>N17-B33</f>
        <v>-7</v>
      </c>
      <c r="CD33" s="57">
        <f t="shared" si="94"/>
        <v>0</v>
      </c>
      <c r="CE33" s="57" t="str">
        <f t="shared" si="185"/>
        <v>4</v>
      </c>
      <c r="CF33" s="57" t="str">
        <f t="shared" si="95"/>
        <v/>
      </c>
      <c r="CG33" s="57">
        <f t="shared" si="96"/>
        <v>0</v>
      </c>
      <c r="CH33" s="57">
        <f t="shared" si="97"/>
        <v>0</v>
      </c>
      <c r="CI33" s="57">
        <f t="shared" si="98"/>
        <v>0</v>
      </c>
      <c r="CJ33" s="57">
        <f t="shared" si="99"/>
        <v>0</v>
      </c>
      <c r="CK33" s="57" t="str">
        <f t="shared" si="100"/>
        <v/>
      </c>
      <c r="CL33" s="57" t="str">
        <f t="shared" si="53"/>
        <v/>
      </c>
      <c r="CM33" s="57">
        <f t="shared" si="101"/>
        <v>2</v>
      </c>
      <c r="CN33" s="57">
        <f t="shared" si="102"/>
        <v>-5</v>
      </c>
      <c r="CO33" s="57" t="str">
        <f t="shared" si="103"/>
        <v/>
      </c>
      <c r="CP33" s="57" t="str">
        <f t="shared" si="54"/>
        <v/>
      </c>
      <c r="DH33" s="59">
        <f t="shared" si="104"/>
        <v>0</v>
      </c>
      <c r="DI33" s="59">
        <f t="shared" si="105"/>
        <v>0</v>
      </c>
      <c r="DJ33" s="70">
        <f t="shared" si="106"/>
        <v>0</v>
      </c>
      <c r="DK33" s="59">
        <f t="shared" si="107"/>
        <v>0</v>
      </c>
      <c r="DL33" s="70">
        <f t="shared" si="108"/>
        <v>3.4000000000000002E-2</v>
      </c>
      <c r="DM33" s="59">
        <f t="shared" si="109"/>
        <v>23</v>
      </c>
      <c r="DN33" s="70">
        <f t="shared" si="110"/>
        <v>0</v>
      </c>
      <c r="DO33" s="59">
        <f t="shared" si="111"/>
        <v>0</v>
      </c>
      <c r="DP33" s="59">
        <f t="shared" si="112"/>
        <v>0</v>
      </c>
      <c r="DQ33" s="59">
        <f t="shared" si="113"/>
        <v>0</v>
      </c>
      <c r="DR33" s="59">
        <f t="shared" si="114"/>
        <v>0</v>
      </c>
      <c r="DS33" s="59">
        <f t="shared" si="115"/>
        <v>0</v>
      </c>
      <c r="DT33" s="70">
        <f t="shared" si="116"/>
        <v>0</v>
      </c>
      <c r="DU33" s="59">
        <f t="shared" si="117"/>
        <v>0</v>
      </c>
      <c r="DV33" s="70">
        <f t="shared" si="118"/>
        <v>0</v>
      </c>
      <c r="DW33" s="59">
        <f t="shared" si="119"/>
        <v>0</v>
      </c>
      <c r="DY33" s="70">
        <f t="shared" si="120"/>
        <v>3.4000000000000002E-2</v>
      </c>
      <c r="DZ33" s="59">
        <f t="shared" si="120"/>
        <v>23</v>
      </c>
      <c r="EA33" s="59">
        <f t="shared" si="121"/>
        <v>0.78200000000000003</v>
      </c>
      <c r="EB33" s="59" t="str">
        <f t="shared" si="122"/>
        <v/>
      </c>
      <c r="EC33" s="59" t="str">
        <f t="shared" si="55"/>
        <v/>
      </c>
      <c r="EI33" s="59">
        <f>IF(BF65=2,C33,0)</f>
        <v>45</v>
      </c>
      <c r="EJ33" s="59">
        <f t="shared" si="123"/>
        <v>45</v>
      </c>
      <c r="EK33" s="59">
        <f t="shared" si="124"/>
        <v>45</v>
      </c>
      <c r="EL33" s="59">
        <f t="shared" si="125"/>
        <v>45</v>
      </c>
      <c r="EM33" s="59" t="str">
        <f t="shared" si="126"/>
        <v/>
      </c>
      <c r="EN33" s="59" t="str">
        <f t="shared" si="127"/>
        <v/>
      </c>
      <c r="EO33" s="59" t="str">
        <f t="shared" si="128"/>
        <v/>
      </c>
      <c r="EP33" s="59" t="str">
        <f t="shared" si="129"/>
        <v/>
      </c>
      <c r="EQ33" s="59">
        <f t="shared" si="56"/>
        <v>0</v>
      </c>
      <c r="EU33" s="59">
        <f t="shared" si="130"/>
        <v>0</v>
      </c>
      <c r="EV33" s="59">
        <f t="shared" si="131"/>
        <v>0</v>
      </c>
      <c r="EW33" s="59">
        <f t="shared" si="132"/>
        <v>0</v>
      </c>
      <c r="EX33" s="59">
        <f t="shared" si="133"/>
        <v>0</v>
      </c>
      <c r="EY33" s="59">
        <f t="shared" si="134"/>
        <v>0</v>
      </c>
      <c r="EZ33" s="59">
        <f t="shared" si="135"/>
        <v>0</v>
      </c>
      <c r="FA33" s="59">
        <f t="shared" si="136"/>
        <v>0</v>
      </c>
      <c r="FB33" s="59">
        <f t="shared" si="137"/>
        <v>0</v>
      </c>
      <c r="FD33" s="59">
        <f t="shared" si="138"/>
        <v>0.8</v>
      </c>
      <c r="FE33" s="59">
        <f t="shared" si="138"/>
        <v>0.8</v>
      </c>
      <c r="FF33" s="59">
        <f t="shared" si="138"/>
        <v>0.65</v>
      </c>
      <c r="FG33" s="59">
        <f t="shared" si="138"/>
        <v>0.65</v>
      </c>
      <c r="FH33" s="59">
        <f t="shared" si="138"/>
        <v>0.5</v>
      </c>
      <c r="FI33" s="59">
        <f t="shared" si="138"/>
        <v>0.5</v>
      </c>
      <c r="FJ33" s="59">
        <f t="shared" si="138"/>
        <v>0.5</v>
      </c>
      <c r="FK33" s="59">
        <f t="shared" si="138"/>
        <v>0.5</v>
      </c>
      <c r="FM33" s="59">
        <f t="shared" si="139"/>
        <v>0</v>
      </c>
      <c r="FN33" s="59">
        <f t="shared" si="186"/>
        <v>0</v>
      </c>
      <c r="FO33" s="59">
        <f t="shared" si="140"/>
        <v>0</v>
      </c>
      <c r="FP33" s="59">
        <f t="shared" si="141"/>
        <v>0</v>
      </c>
      <c r="FQ33" s="59">
        <f t="shared" si="142"/>
        <v>0</v>
      </c>
      <c r="FR33" s="59">
        <f t="shared" si="143"/>
        <v>0</v>
      </c>
      <c r="FS33" s="59">
        <f t="shared" si="144"/>
        <v>0</v>
      </c>
      <c r="FT33" s="59">
        <f t="shared" si="145"/>
        <v>0</v>
      </c>
      <c r="FU33" s="59">
        <f t="shared" si="57"/>
        <v>0</v>
      </c>
      <c r="FW33" s="59">
        <f t="shared" si="146"/>
        <v>0</v>
      </c>
      <c r="FX33" s="59">
        <f t="shared" si="147"/>
        <v>0</v>
      </c>
      <c r="FY33" s="59">
        <f t="shared" si="148"/>
        <v>1</v>
      </c>
      <c r="FZ33" s="59">
        <f t="shared" si="149"/>
        <v>0</v>
      </c>
      <c r="GA33" s="59">
        <f t="shared" si="150"/>
        <v>0</v>
      </c>
      <c r="GB33" s="59">
        <f t="shared" si="151"/>
        <v>0</v>
      </c>
      <c r="GC33" s="59">
        <f t="shared" si="152"/>
        <v>0</v>
      </c>
      <c r="GD33" s="59">
        <f t="shared" si="153"/>
        <v>0</v>
      </c>
      <c r="GF33" s="59">
        <f t="shared" si="154"/>
        <v>0.85</v>
      </c>
      <c r="GG33" s="59">
        <f t="shared" si="154"/>
        <v>0.85</v>
      </c>
      <c r="GH33" s="59">
        <f t="shared" si="154"/>
        <v>0.6</v>
      </c>
      <c r="GI33" s="59">
        <f t="shared" si="154"/>
        <v>0.6</v>
      </c>
      <c r="GJ33" s="59">
        <f t="shared" si="154"/>
        <v>0.5</v>
      </c>
      <c r="GK33" s="59">
        <f t="shared" si="154"/>
        <v>0.5</v>
      </c>
      <c r="GL33" s="59">
        <f t="shared" si="154"/>
        <v>0.5</v>
      </c>
      <c r="GM33" s="59">
        <f t="shared" si="154"/>
        <v>0.5</v>
      </c>
      <c r="GO33" s="59">
        <v>11</v>
      </c>
      <c r="GP33" s="59">
        <v>12</v>
      </c>
      <c r="GQ33" s="59">
        <v>20</v>
      </c>
      <c r="GR33" s="59">
        <v>25</v>
      </c>
      <c r="GS33" s="59">
        <v>35</v>
      </c>
      <c r="GT33" s="59">
        <v>35</v>
      </c>
      <c r="GU33" s="59">
        <v>40</v>
      </c>
      <c r="GV33" s="59">
        <v>40</v>
      </c>
      <c r="GX33" s="59">
        <f t="shared" si="155"/>
        <v>0</v>
      </c>
      <c r="GY33" s="59">
        <f t="shared" si="156"/>
        <v>0</v>
      </c>
      <c r="GZ33" s="59">
        <f t="shared" si="157"/>
        <v>0</v>
      </c>
      <c r="HA33" s="59">
        <f t="shared" si="158"/>
        <v>0</v>
      </c>
      <c r="HB33" s="59">
        <f t="shared" si="159"/>
        <v>0</v>
      </c>
      <c r="HC33" s="59">
        <f t="shared" si="160"/>
        <v>0</v>
      </c>
      <c r="HD33" s="59">
        <f t="shared" si="161"/>
        <v>0</v>
      </c>
      <c r="HE33" s="59">
        <f t="shared" si="162"/>
        <v>0</v>
      </c>
      <c r="HF33" s="59">
        <f t="shared" si="58"/>
        <v>0</v>
      </c>
      <c r="HL33" s="57">
        <f t="shared" si="163"/>
        <v>40</v>
      </c>
      <c r="HM33" s="57">
        <f t="shared" si="164"/>
        <v>40</v>
      </c>
      <c r="HN33" s="61" t="str">
        <f t="shared" si="165"/>
        <v/>
      </c>
      <c r="HO33" s="57" t="str">
        <f t="shared" si="188"/>
        <v>2</v>
      </c>
      <c r="HP33" s="57">
        <f t="shared" si="166"/>
        <v>-9</v>
      </c>
      <c r="HQ33" s="57">
        <f t="shared" si="167"/>
        <v>0</v>
      </c>
      <c r="HR33" s="57" t="str">
        <f t="shared" si="168"/>
        <v/>
      </c>
      <c r="HS33" s="57" t="str">
        <f t="shared" si="169"/>
        <v/>
      </c>
      <c r="HT33" s="57">
        <f t="shared" si="59"/>
        <v>0</v>
      </c>
      <c r="HU33" s="57" t="str">
        <f t="shared" si="170"/>
        <v>1</v>
      </c>
      <c r="HV33" s="57">
        <f t="shared" si="171"/>
        <v>-6</v>
      </c>
      <c r="HW33" s="57" t="str">
        <f t="shared" si="172"/>
        <v/>
      </c>
      <c r="HX33" s="57" t="str">
        <f t="shared" si="173"/>
        <v>10</v>
      </c>
      <c r="HY33" s="57" t="str">
        <f t="shared" si="173"/>
        <v>13</v>
      </c>
      <c r="HZ33" s="57" t="str">
        <f t="shared" si="173"/>
        <v>11</v>
      </c>
      <c r="IA33" s="57" t="str">
        <f t="shared" si="173"/>
        <v>16</v>
      </c>
      <c r="IB33" s="57" t="str">
        <f t="shared" si="173"/>
        <v>20</v>
      </c>
      <c r="IC33" s="57" t="str">
        <f t="shared" si="173"/>
        <v>22</v>
      </c>
      <c r="ID33" s="57" t="str">
        <f t="shared" si="173"/>
        <v>27</v>
      </c>
      <c r="IE33" s="57" t="str">
        <f t="shared" si="173"/>
        <v>31</v>
      </c>
      <c r="IG33" s="57">
        <f t="shared" si="61"/>
        <v>0</v>
      </c>
      <c r="IH33" s="57">
        <f t="shared" si="62"/>
        <v>0</v>
      </c>
      <c r="II33" s="57">
        <f t="shared" si="63"/>
        <v>0</v>
      </c>
      <c r="IJ33" s="57">
        <f t="shared" si="64"/>
        <v>0</v>
      </c>
      <c r="IK33" s="57">
        <f t="shared" si="65"/>
        <v>0</v>
      </c>
      <c r="IL33" s="57">
        <f t="shared" si="66"/>
        <v>0</v>
      </c>
      <c r="IM33" s="57">
        <f t="shared" si="67"/>
        <v>0</v>
      </c>
      <c r="IN33" s="57">
        <f t="shared" si="68"/>
        <v>0</v>
      </c>
      <c r="IO33" s="57">
        <f t="shared" si="69"/>
        <v>0</v>
      </c>
      <c r="IP33" s="57">
        <f t="shared" si="174"/>
        <v>0</v>
      </c>
      <c r="IQ33" s="57">
        <f t="shared" si="175"/>
        <v>0</v>
      </c>
      <c r="IR33" s="57">
        <f t="shared" si="176"/>
        <v>0</v>
      </c>
      <c r="IS33" s="57">
        <f t="shared" si="177"/>
        <v>0</v>
      </c>
      <c r="IT33" s="57">
        <f t="shared" si="178"/>
        <v>0</v>
      </c>
      <c r="IU33" s="57">
        <f t="shared" si="179"/>
        <v>0</v>
      </c>
      <c r="IV33" s="57">
        <f t="shared" si="180"/>
        <v>0</v>
      </c>
      <c r="IW33" s="57">
        <f t="shared" si="181"/>
        <v>0</v>
      </c>
    </row>
    <row r="34" spans="1:257" ht="17.100000000000001" customHeight="1" thickTop="1" thickBot="1" x14ac:dyDescent="0.25">
      <c r="A34" s="365"/>
      <c r="B34" s="115">
        <v>20</v>
      </c>
      <c r="C34" s="108">
        <v>45</v>
      </c>
      <c r="D34" s="5"/>
      <c r="E34" s="5"/>
      <c r="F34" s="5"/>
      <c r="G34" s="5"/>
      <c r="H34" s="5"/>
      <c r="I34" s="5"/>
      <c r="J34" s="5"/>
      <c r="K34" s="20"/>
      <c r="L34" s="146"/>
      <c r="M34" s="146"/>
      <c r="N34" s="147"/>
      <c r="O34" s="91"/>
      <c r="P34" s="92"/>
      <c r="Q34" s="95"/>
      <c r="R34" s="96"/>
      <c r="S34" s="101"/>
      <c r="T34" s="102"/>
      <c r="U34" s="106"/>
      <c r="V34" s="161"/>
      <c r="W34" s="177"/>
      <c r="X34" s="13" t="b">
        <v>0</v>
      </c>
      <c r="Y34" s="13" t="b">
        <v>0</v>
      </c>
      <c r="Z34" s="13" t="b">
        <v>1</v>
      </c>
      <c r="AA34" s="13" t="b">
        <v>0</v>
      </c>
      <c r="AB34" s="13" t="b">
        <v>0</v>
      </c>
      <c r="AC34" s="13" t="b">
        <v>0</v>
      </c>
      <c r="AD34" s="13" t="b">
        <v>0</v>
      </c>
      <c r="AE34" s="13" t="b">
        <v>0</v>
      </c>
      <c r="AG34" s="57">
        <f t="shared" si="41"/>
        <v>0</v>
      </c>
      <c r="AH34" s="57">
        <f t="shared" si="42"/>
        <v>0</v>
      </c>
      <c r="AI34" s="57">
        <f t="shared" si="43"/>
        <v>1</v>
      </c>
      <c r="AJ34" s="57">
        <f t="shared" si="44"/>
        <v>0</v>
      </c>
      <c r="AK34" s="57">
        <f t="shared" si="45"/>
        <v>0</v>
      </c>
      <c r="AL34" s="57">
        <f t="shared" si="46"/>
        <v>0</v>
      </c>
      <c r="AM34" s="57">
        <f t="shared" si="47"/>
        <v>0</v>
      </c>
      <c r="AN34" s="57">
        <f t="shared" si="48"/>
        <v>0</v>
      </c>
      <c r="AP34" s="57">
        <f t="shared" si="70"/>
        <v>1</v>
      </c>
      <c r="AQ34" s="57">
        <f t="shared" si="71"/>
        <v>1</v>
      </c>
      <c r="AS34" s="57">
        <f t="shared" si="49"/>
        <v>1</v>
      </c>
      <c r="AT34" s="57" t="b">
        <f t="shared" si="50"/>
        <v>1</v>
      </c>
      <c r="AU34" s="57">
        <f t="shared" si="72"/>
        <v>1</v>
      </c>
      <c r="AV34" s="63">
        <f t="shared" si="73"/>
        <v>1</v>
      </c>
      <c r="AW34" s="57">
        <f t="shared" si="182"/>
        <v>2</v>
      </c>
      <c r="AX34" s="57">
        <f t="shared" si="183"/>
        <v>2</v>
      </c>
      <c r="AY34" s="57">
        <f t="shared" si="182"/>
        <v>4</v>
      </c>
      <c r="AZ34" s="57">
        <f t="shared" si="187"/>
        <v>4</v>
      </c>
      <c r="BA34" s="57" t="str">
        <f t="shared" si="51"/>
        <v/>
      </c>
      <c r="BB34" s="57" t="str">
        <f t="shared" si="184"/>
        <v/>
      </c>
      <c r="BC34" s="57" t="str">
        <f t="shared" si="74"/>
        <v/>
      </c>
      <c r="BD34" s="57" t="str">
        <f t="shared" si="75"/>
        <v/>
      </c>
      <c r="BE34" s="57" t="str">
        <f t="shared" si="76"/>
        <v/>
      </c>
      <c r="BG34" s="57">
        <f>IF(BF65=2,C34,0)</f>
        <v>45</v>
      </c>
      <c r="BH34" s="57">
        <f t="shared" si="77"/>
        <v>40</v>
      </c>
      <c r="BI34" s="57">
        <f t="shared" si="52"/>
        <v>1</v>
      </c>
      <c r="BL34" s="57">
        <f t="shared" si="78"/>
        <v>0</v>
      </c>
      <c r="BM34" s="57">
        <f t="shared" si="79"/>
        <v>0</v>
      </c>
      <c r="BN34" s="57">
        <f t="shared" si="80"/>
        <v>0</v>
      </c>
      <c r="BO34" s="57">
        <f t="shared" si="81"/>
        <v>0</v>
      </c>
      <c r="BP34" s="57">
        <f t="shared" si="82"/>
        <v>0.7</v>
      </c>
      <c r="BQ34" s="57">
        <f t="shared" si="83"/>
        <v>30</v>
      </c>
      <c r="BR34" s="57">
        <f t="shared" si="84"/>
        <v>0</v>
      </c>
      <c r="BS34" s="57">
        <f t="shared" si="85"/>
        <v>0</v>
      </c>
      <c r="BT34" s="57">
        <f t="shared" si="86"/>
        <v>0</v>
      </c>
      <c r="BU34" s="57">
        <f t="shared" si="87"/>
        <v>0</v>
      </c>
      <c r="BV34" s="57">
        <f t="shared" si="88"/>
        <v>0</v>
      </c>
      <c r="BW34" s="57">
        <f t="shared" si="89"/>
        <v>0</v>
      </c>
      <c r="BX34" s="57">
        <f t="shared" si="90"/>
        <v>0</v>
      </c>
      <c r="BY34" s="57">
        <f t="shared" si="91"/>
        <v>0</v>
      </c>
      <c r="BZ34" s="57">
        <f t="shared" si="92"/>
        <v>0</v>
      </c>
      <c r="CA34" s="57">
        <f t="shared" si="93"/>
        <v>0</v>
      </c>
      <c r="CC34" s="57">
        <f>N17-B34</f>
        <v>-8</v>
      </c>
      <c r="CD34" s="57">
        <f t="shared" si="94"/>
        <v>0</v>
      </c>
      <c r="CE34" s="57" t="str">
        <f t="shared" si="185"/>
        <v>4</v>
      </c>
      <c r="CF34" s="57" t="str">
        <f t="shared" si="95"/>
        <v/>
      </c>
      <c r="CG34" s="57">
        <f t="shared" si="96"/>
        <v>0</v>
      </c>
      <c r="CH34" s="57">
        <f t="shared" si="97"/>
        <v>0</v>
      </c>
      <c r="CI34" s="57">
        <f t="shared" si="98"/>
        <v>0</v>
      </c>
      <c r="CJ34" s="57">
        <f t="shared" si="99"/>
        <v>0</v>
      </c>
      <c r="CK34" s="57" t="str">
        <f t="shared" si="100"/>
        <v/>
      </c>
      <c r="CL34" s="57" t="str">
        <f t="shared" si="53"/>
        <v/>
      </c>
      <c r="CM34" s="57">
        <f t="shared" si="101"/>
        <v>2</v>
      </c>
      <c r="CN34" s="57">
        <f t="shared" si="102"/>
        <v>-6</v>
      </c>
      <c r="CO34" s="57" t="str">
        <f t="shared" si="103"/>
        <v/>
      </c>
      <c r="CP34" s="57" t="str">
        <f t="shared" si="54"/>
        <v/>
      </c>
      <c r="DH34" s="59">
        <f t="shared" si="104"/>
        <v>0</v>
      </c>
      <c r="DI34" s="59">
        <f t="shared" si="105"/>
        <v>0</v>
      </c>
      <c r="DJ34" s="70">
        <f t="shared" si="106"/>
        <v>0</v>
      </c>
      <c r="DK34" s="59">
        <f t="shared" si="107"/>
        <v>0</v>
      </c>
      <c r="DL34" s="70">
        <f t="shared" si="108"/>
        <v>3.4000000000000002E-2</v>
      </c>
      <c r="DM34" s="59">
        <f t="shared" si="109"/>
        <v>23</v>
      </c>
      <c r="DN34" s="70">
        <f t="shared" si="110"/>
        <v>0</v>
      </c>
      <c r="DO34" s="59">
        <f t="shared" si="111"/>
        <v>0</v>
      </c>
      <c r="DP34" s="59">
        <f t="shared" si="112"/>
        <v>0</v>
      </c>
      <c r="DQ34" s="59">
        <f t="shared" si="113"/>
        <v>0</v>
      </c>
      <c r="DR34" s="59">
        <f t="shared" si="114"/>
        <v>0</v>
      </c>
      <c r="DS34" s="59">
        <f t="shared" si="115"/>
        <v>0</v>
      </c>
      <c r="DT34" s="70">
        <f t="shared" si="116"/>
        <v>0</v>
      </c>
      <c r="DU34" s="59">
        <f t="shared" si="117"/>
        <v>0</v>
      </c>
      <c r="DV34" s="70">
        <f t="shared" si="118"/>
        <v>0</v>
      </c>
      <c r="DW34" s="59">
        <f t="shared" si="119"/>
        <v>0</v>
      </c>
      <c r="DY34" s="70">
        <f t="shared" si="120"/>
        <v>3.4000000000000002E-2</v>
      </c>
      <c r="DZ34" s="59">
        <f t="shared" si="120"/>
        <v>23</v>
      </c>
      <c r="EA34" s="59">
        <f t="shared" si="121"/>
        <v>0.78200000000000003</v>
      </c>
      <c r="EB34" s="59" t="str">
        <f t="shared" si="122"/>
        <v/>
      </c>
      <c r="EC34" s="59" t="str">
        <f t="shared" si="55"/>
        <v/>
      </c>
      <c r="EI34" s="59">
        <f>IF(BF65=2,C34,0)</f>
        <v>45</v>
      </c>
      <c r="EJ34" s="59">
        <f t="shared" si="123"/>
        <v>45</v>
      </c>
      <c r="EK34" s="59">
        <f t="shared" si="124"/>
        <v>45</v>
      </c>
      <c r="EL34" s="59">
        <f t="shared" si="125"/>
        <v>45</v>
      </c>
      <c r="EM34" s="59" t="str">
        <f t="shared" si="126"/>
        <v/>
      </c>
      <c r="EN34" s="59" t="str">
        <f t="shared" si="127"/>
        <v/>
      </c>
      <c r="EO34" s="59" t="str">
        <f t="shared" si="128"/>
        <v/>
      </c>
      <c r="EP34" s="59" t="str">
        <f t="shared" si="129"/>
        <v/>
      </c>
      <c r="EQ34" s="59">
        <f t="shared" si="56"/>
        <v>0</v>
      </c>
      <c r="EU34" s="59">
        <f t="shared" si="130"/>
        <v>0</v>
      </c>
      <c r="EV34" s="59">
        <f t="shared" si="131"/>
        <v>0</v>
      </c>
      <c r="EW34" s="59">
        <f t="shared" si="132"/>
        <v>0</v>
      </c>
      <c r="EX34" s="59">
        <f t="shared" si="133"/>
        <v>0</v>
      </c>
      <c r="EY34" s="59">
        <f t="shared" si="134"/>
        <v>0</v>
      </c>
      <c r="EZ34" s="59">
        <f t="shared" si="135"/>
        <v>0</v>
      </c>
      <c r="FA34" s="59">
        <f t="shared" si="136"/>
        <v>0</v>
      </c>
      <c r="FB34" s="59">
        <f t="shared" si="137"/>
        <v>0</v>
      </c>
      <c r="FD34" s="59">
        <f t="shared" si="138"/>
        <v>0.8</v>
      </c>
      <c r="FE34" s="59">
        <f t="shared" si="138"/>
        <v>0.8</v>
      </c>
      <c r="FF34" s="59">
        <f t="shared" si="138"/>
        <v>0.65</v>
      </c>
      <c r="FG34" s="59">
        <f t="shared" si="138"/>
        <v>0.65</v>
      </c>
      <c r="FH34" s="59">
        <f t="shared" si="138"/>
        <v>0.5</v>
      </c>
      <c r="FI34" s="59">
        <f t="shared" si="138"/>
        <v>0.5</v>
      </c>
      <c r="FJ34" s="59">
        <f t="shared" si="138"/>
        <v>0.5</v>
      </c>
      <c r="FK34" s="59">
        <f t="shared" si="138"/>
        <v>0.5</v>
      </c>
      <c r="FM34" s="59">
        <f t="shared" si="139"/>
        <v>0</v>
      </c>
      <c r="FN34" s="59">
        <f t="shared" si="186"/>
        <v>0</v>
      </c>
      <c r="FO34" s="59">
        <f t="shared" si="140"/>
        <v>0</v>
      </c>
      <c r="FP34" s="59">
        <f t="shared" si="141"/>
        <v>0</v>
      </c>
      <c r="FQ34" s="59">
        <f t="shared" si="142"/>
        <v>0</v>
      </c>
      <c r="FR34" s="59">
        <f t="shared" si="143"/>
        <v>0</v>
      </c>
      <c r="FS34" s="59">
        <f t="shared" si="144"/>
        <v>0</v>
      </c>
      <c r="FT34" s="59">
        <f t="shared" si="145"/>
        <v>0</v>
      </c>
      <c r="FU34" s="59">
        <f t="shared" si="57"/>
        <v>0</v>
      </c>
      <c r="FW34" s="59">
        <f t="shared" si="146"/>
        <v>0</v>
      </c>
      <c r="FX34" s="59">
        <f t="shared" si="147"/>
        <v>0</v>
      </c>
      <c r="FY34" s="59">
        <f t="shared" si="148"/>
        <v>1</v>
      </c>
      <c r="FZ34" s="59">
        <f t="shared" si="149"/>
        <v>0</v>
      </c>
      <c r="GA34" s="59">
        <f t="shared" si="150"/>
        <v>0</v>
      </c>
      <c r="GB34" s="59">
        <f t="shared" si="151"/>
        <v>0</v>
      </c>
      <c r="GC34" s="59">
        <f t="shared" si="152"/>
        <v>0</v>
      </c>
      <c r="GD34" s="59">
        <f t="shared" si="153"/>
        <v>0</v>
      </c>
      <c r="GF34" s="59">
        <f t="shared" si="154"/>
        <v>0.85</v>
      </c>
      <c r="GG34" s="59">
        <f t="shared" si="154"/>
        <v>0.85</v>
      </c>
      <c r="GH34" s="59">
        <f t="shared" si="154"/>
        <v>0.6</v>
      </c>
      <c r="GI34" s="59">
        <f t="shared" si="154"/>
        <v>0.6</v>
      </c>
      <c r="GJ34" s="59">
        <f t="shared" si="154"/>
        <v>0.5</v>
      </c>
      <c r="GK34" s="59">
        <f t="shared" si="154"/>
        <v>0.5</v>
      </c>
      <c r="GL34" s="59">
        <f t="shared" si="154"/>
        <v>0.5</v>
      </c>
      <c r="GM34" s="59">
        <f t="shared" si="154"/>
        <v>0.5</v>
      </c>
      <c r="GO34" s="59">
        <v>11</v>
      </c>
      <c r="GP34" s="59">
        <v>12</v>
      </c>
      <c r="GQ34" s="59">
        <v>20</v>
      </c>
      <c r="GR34" s="59">
        <v>25</v>
      </c>
      <c r="GS34" s="59">
        <v>35</v>
      </c>
      <c r="GT34" s="59">
        <v>35</v>
      </c>
      <c r="GU34" s="59">
        <v>40</v>
      </c>
      <c r="GV34" s="59">
        <v>40</v>
      </c>
      <c r="GX34" s="59">
        <f t="shared" si="155"/>
        <v>0</v>
      </c>
      <c r="GY34" s="59">
        <f t="shared" si="156"/>
        <v>0</v>
      </c>
      <c r="GZ34" s="59">
        <f t="shared" si="157"/>
        <v>0</v>
      </c>
      <c r="HA34" s="59">
        <f t="shared" si="158"/>
        <v>0</v>
      </c>
      <c r="HB34" s="59">
        <f t="shared" si="159"/>
        <v>0</v>
      </c>
      <c r="HC34" s="59">
        <f t="shared" si="160"/>
        <v>0</v>
      </c>
      <c r="HD34" s="59">
        <f t="shared" si="161"/>
        <v>0</v>
      </c>
      <c r="HE34" s="59">
        <f t="shared" si="162"/>
        <v>0</v>
      </c>
      <c r="HF34" s="59">
        <f t="shared" si="58"/>
        <v>0</v>
      </c>
      <c r="HL34" s="57">
        <f t="shared" si="163"/>
        <v>40</v>
      </c>
      <c r="HM34" s="57">
        <f t="shared" si="164"/>
        <v>40</v>
      </c>
      <c r="HN34" s="61" t="str">
        <f t="shared" si="165"/>
        <v/>
      </c>
      <c r="HO34" s="57" t="str">
        <f t="shared" si="188"/>
        <v>2</v>
      </c>
      <c r="HP34" s="57">
        <f t="shared" si="166"/>
        <v>-10</v>
      </c>
      <c r="HQ34" s="57">
        <f t="shared" si="167"/>
        <v>0</v>
      </c>
      <c r="HR34" s="57" t="str">
        <f t="shared" si="168"/>
        <v/>
      </c>
      <c r="HS34" s="57" t="str">
        <f t="shared" si="169"/>
        <v/>
      </c>
      <c r="HT34" s="57">
        <f t="shared" si="59"/>
        <v>0</v>
      </c>
      <c r="HU34" s="57" t="str">
        <f t="shared" si="170"/>
        <v>1</v>
      </c>
      <c r="HV34" s="57">
        <f t="shared" si="171"/>
        <v>-7</v>
      </c>
      <c r="HW34" s="57" t="str">
        <f t="shared" si="172"/>
        <v/>
      </c>
      <c r="HX34" s="57" t="str">
        <f t="shared" si="173"/>
        <v>10</v>
      </c>
      <c r="HY34" s="57" t="str">
        <f t="shared" si="173"/>
        <v>13</v>
      </c>
      <c r="HZ34" s="57" t="str">
        <f t="shared" si="173"/>
        <v>11</v>
      </c>
      <c r="IA34" s="57" t="str">
        <f t="shared" si="173"/>
        <v>16</v>
      </c>
      <c r="IB34" s="57" t="str">
        <f t="shared" si="173"/>
        <v>20</v>
      </c>
      <c r="IC34" s="57" t="str">
        <f t="shared" si="173"/>
        <v>22</v>
      </c>
      <c r="ID34" s="57" t="str">
        <f t="shared" si="173"/>
        <v>27</v>
      </c>
      <c r="IE34" s="57" t="str">
        <f t="shared" si="173"/>
        <v>31</v>
      </c>
      <c r="IG34" s="57">
        <f t="shared" si="61"/>
        <v>0</v>
      </c>
      <c r="IH34" s="57">
        <f t="shared" si="62"/>
        <v>0</v>
      </c>
      <c r="II34" s="57">
        <f t="shared" si="63"/>
        <v>0</v>
      </c>
      <c r="IJ34" s="57">
        <f t="shared" si="64"/>
        <v>0</v>
      </c>
      <c r="IK34" s="57">
        <f t="shared" si="65"/>
        <v>0</v>
      </c>
      <c r="IL34" s="57">
        <f t="shared" si="66"/>
        <v>0</v>
      </c>
      <c r="IM34" s="57">
        <f t="shared" si="67"/>
        <v>0</v>
      </c>
      <c r="IN34" s="57">
        <f t="shared" si="68"/>
        <v>0</v>
      </c>
      <c r="IO34" s="57">
        <f t="shared" si="69"/>
        <v>0</v>
      </c>
      <c r="IP34" s="57">
        <f t="shared" si="174"/>
        <v>0</v>
      </c>
      <c r="IQ34" s="57">
        <f t="shared" si="175"/>
        <v>0</v>
      </c>
      <c r="IR34" s="57">
        <f t="shared" si="176"/>
        <v>0</v>
      </c>
      <c r="IS34" s="57">
        <f t="shared" si="177"/>
        <v>0</v>
      </c>
      <c r="IT34" s="57">
        <f t="shared" si="178"/>
        <v>0</v>
      </c>
      <c r="IU34" s="57">
        <f t="shared" si="179"/>
        <v>0</v>
      </c>
      <c r="IV34" s="57">
        <f t="shared" si="180"/>
        <v>0</v>
      </c>
      <c r="IW34" s="57">
        <f t="shared" si="181"/>
        <v>0</v>
      </c>
    </row>
    <row r="35" spans="1:257" ht="17.100000000000001" customHeight="1" thickTop="1" thickBot="1" x14ac:dyDescent="0.25">
      <c r="A35" s="365"/>
      <c r="B35" s="115">
        <v>21</v>
      </c>
      <c r="C35" s="108">
        <v>48</v>
      </c>
      <c r="D35" s="5"/>
      <c r="E35" s="5"/>
      <c r="F35" s="5"/>
      <c r="G35" s="5"/>
      <c r="H35" s="5"/>
      <c r="I35" s="5"/>
      <c r="J35" s="5"/>
      <c r="K35" s="20"/>
      <c r="L35" s="236" t="s">
        <v>58</v>
      </c>
      <c r="M35" s="237"/>
      <c r="N35" s="238"/>
      <c r="O35" s="233">
        <f>IF(M22=P18,CX27,0)</f>
        <v>89.009173857832806</v>
      </c>
      <c r="P35" s="234"/>
      <c r="Q35" s="218">
        <f>IF(M22=P18,CX28,0)</f>
        <v>68.139126619414995</v>
      </c>
      <c r="R35" s="219"/>
      <c r="S35" s="216">
        <f>IF(M22=P18,CX29,0)</f>
        <v>157.1483004772478</v>
      </c>
      <c r="T35" s="217"/>
      <c r="U35" s="248">
        <f>IF(M22=P18,CX30,0)</f>
        <v>62.859320190899119</v>
      </c>
      <c r="V35" s="249"/>
      <c r="W35" s="178">
        <f>IF(M22=P18,S35/V29,0)</f>
        <v>78.574150238623901</v>
      </c>
      <c r="X35" s="13" t="b">
        <v>0</v>
      </c>
      <c r="Y35" s="13" t="b">
        <v>0</v>
      </c>
      <c r="Z35" s="13" t="b">
        <v>1</v>
      </c>
      <c r="AA35" s="13" t="b">
        <v>0</v>
      </c>
      <c r="AB35" s="13" t="b">
        <v>0</v>
      </c>
      <c r="AC35" s="13" t="b">
        <v>0</v>
      </c>
      <c r="AD35" s="13" t="b">
        <v>0</v>
      </c>
      <c r="AE35" s="13" t="b">
        <v>0</v>
      </c>
      <c r="AG35" s="57">
        <f t="shared" si="41"/>
        <v>0</v>
      </c>
      <c r="AH35" s="57">
        <f t="shared" si="42"/>
        <v>0</v>
      </c>
      <c r="AI35" s="57">
        <f t="shared" si="43"/>
        <v>1</v>
      </c>
      <c r="AJ35" s="57">
        <f t="shared" si="44"/>
        <v>0</v>
      </c>
      <c r="AK35" s="57">
        <f t="shared" si="45"/>
        <v>0</v>
      </c>
      <c r="AL35" s="57">
        <f t="shared" si="46"/>
        <v>0</v>
      </c>
      <c r="AM35" s="57">
        <f t="shared" si="47"/>
        <v>0</v>
      </c>
      <c r="AN35" s="57">
        <f t="shared" si="48"/>
        <v>0</v>
      </c>
      <c r="AP35" s="57">
        <f t="shared" si="70"/>
        <v>1</v>
      </c>
      <c r="AQ35" s="57">
        <f t="shared" si="71"/>
        <v>1</v>
      </c>
      <c r="AS35" s="57">
        <f t="shared" si="49"/>
        <v>1</v>
      </c>
      <c r="AT35" s="57" t="b">
        <f t="shared" si="50"/>
        <v>1</v>
      </c>
      <c r="AU35" s="57">
        <f t="shared" si="72"/>
        <v>1</v>
      </c>
      <c r="AV35" s="63">
        <f t="shared" si="73"/>
        <v>1</v>
      </c>
      <c r="AW35" s="57">
        <f t="shared" si="182"/>
        <v>2</v>
      </c>
      <c r="AX35" s="57">
        <f t="shared" si="183"/>
        <v>2</v>
      </c>
      <c r="AY35" s="57">
        <f t="shared" si="182"/>
        <v>4</v>
      </c>
      <c r="AZ35" s="57">
        <f t="shared" si="187"/>
        <v>4</v>
      </c>
      <c r="BA35" s="57" t="str">
        <f t="shared" si="51"/>
        <v/>
      </c>
      <c r="BB35" s="57" t="str">
        <f t="shared" si="184"/>
        <v/>
      </c>
      <c r="BC35" s="57" t="str">
        <f t="shared" si="74"/>
        <v/>
      </c>
      <c r="BD35" s="57" t="str">
        <f t="shared" si="75"/>
        <v/>
      </c>
      <c r="BE35" s="57" t="str">
        <f t="shared" si="76"/>
        <v/>
      </c>
      <c r="BG35" s="57">
        <f>IF(BF65=2,C35,0)</f>
        <v>48</v>
      </c>
      <c r="BH35" s="57">
        <f t="shared" si="77"/>
        <v>40</v>
      </c>
      <c r="BI35" s="57">
        <f t="shared" si="52"/>
        <v>1</v>
      </c>
      <c r="BL35" s="57">
        <f t="shared" si="78"/>
        <v>0</v>
      </c>
      <c r="BM35" s="57">
        <f t="shared" si="79"/>
        <v>0</v>
      </c>
      <c r="BN35" s="57">
        <f t="shared" si="80"/>
        <v>0</v>
      </c>
      <c r="BO35" s="57">
        <f t="shared" si="81"/>
        <v>0</v>
      </c>
      <c r="BP35" s="57">
        <f t="shared" si="82"/>
        <v>0.7</v>
      </c>
      <c r="BQ35" s="57">
        <f t="shared" si="83"/>
        <v>30</v>
      </c>
      <c r="BR35" s="57">
        <f t="shared" si="84"/>
        <v>0</v>
      </c>
      <c r="BS35" s="57">
        <f t="shared" si="85"/>
        <v>0</v>
      </c>
      <c r="BT35" s="57">
        <f t="shared" si="86"/>
        <v>0</v>
      </c>
      <c r="BU35" s="57">
        <f t="shared" si="87"/>
        <v>0</v>
      </c>
      <c r="BV35" s="57">
        <f t="shared" si="88"/>
        <v>0</v>
      </c>
      <c r="BW35" s="57">
        <f t="shared" si="89"/>
        <v>0</v>
      </c>
      <c r="BX35" s="57">
        <f t="shared" si="90"/>
        <v>0</v>
      </c>
      <c r="BY35" s="57">
        <f t="shared" si="91"/>
        <v>0</v>
      </c>
      <c r="BZ35" s="57">
        <f t="shared" si="92"/>
        <v>0</v>
      </c>
      <c r="CA35" s="57">
        <f t="shared" si="93"/>
        <v>0</v>
      </c>
      <c r="CC35" s="57">
        <f>N17-B35</f>
        <v>-9</v>
      </c>
      <c r="CD35" s="57">
        <f t="shared" si="94"/>
        <v>0</v>
      </c>
      <c r="CE35" s="57" t="str">
        <f t="shared" si="185"/>
        <v>4</v>
      </c>
      <c r="CF35" s="57" t="str">
        <f t="shared" si="95"/>
        <v/>
      </c>
      <c r="CG35" s="57">
        <f t="shared" si="96"/>
        <v>0</v>
      </c>
      <c r="CH35" s="57">
        <f t="shared" si="97"/>
        <v>0</v>
      </c>
      <c r="CI35" s="57">
        <f t="shared" si="98"/>
        <v>0</v>
      </c>
      <c r="CJ35" s="57">
        <f t="shared" si="99"/>
        <v>0</v>
      </c>
      <c r="CK35" s="57" t="str">
        <f t="shared" si="100"/>
        <v/>
      </c>
      <c r="CL35" s="57" t="str">
        <f t="shared" si="53"/>
        <v/>
      </c>
      <c r="CM35" s="57">
        <f t="shared" si="101"/>
        <v>2</v>
      </c>
      <c r="CN35" s="57">
        <f t="shared" si="102"/>
        <v>-7</v>
      </c>
      <c r="CO35" s="57" t="str">
        <f t="shared" si="103"/>
        <v/>
      </c>
      <c r="CP35" s="57" t="str">
        <f t="shared" si="54"/>
        <v/>
      </c>
      <c r="DH35" s="59">
        <f t="shared" si="104"/>
        <v>0</v>
      </c>
      <c r="DI35" s="59">
        <f t="shared" si="105"/>
        <v>0</v>
      </c>
      <c r="DJ35" s="70">
        <f t="shared" si="106"/>
        <v>0</v>
      </c>
      <c r="DK35" s="59">
        <f t="shared" si="107"/>
        <v>0</v>
      </c>
      <c r="DL35" s="70">
        <f t="shared" si="108"/>
        <v>3.4000000000000002E-2</v>
      </c>
      <c r="DM35" s="59">
        <f t="shared" si="109"/>
        <v>23</v>
      </c>
      <c r="DN35" s="70">
        <f t="shared" si="110"/>
        <v>0</v>
      </c>
      <c r="DO35" s="59">
        <f t="shared" si="111"/>
        <v>0</v>
      </c>
      <c r="DP35" s="59">
        <f t="shared" si="112"/>
        <v>0</v>
      </c>
      <c r="DQ35" s="59">
        <f t="shared" si="113"/>
        <v>0</v>
      </c>
      <c r="DR35" s="59">
        <f t="shared" si="114"/>
        <v>0</v>
      </c>
      <c r="DS35" s="59">
        <f t="shared" si="115"/>
        <v>0</v>
      </c>
      <c r="DT35" s="70">
        <f t="shared" si="116"/>
        <v>0</v>
      </c>
      <c r="DU35" s="59">
        <f t="shared" si="117"/>
        <v>0</v>
      </c>
      <c r="DV35" s="70">
        <f t="shared" si="118"/>
        <v>0</v>
      </c>
      <c r="DW35" s="59">
        <f t="shared" si="119"/>
        <v>0</v>
      </c>
      <c r="DY35" s="70">
        <f t="shared" si="120"/>
        <v>3.4000000000000002E-2</v>
      </c>
      <c r="DZ35" s="59">
        <f t="shared" si="120"/>
        <v>23</v>
      </c>
      <c r="EA35" s="59">
        <f t="shared" si="121"/>
        <v>0.78200000000000003</v>
      </c>
      <c r="EB35" s="59" t="str">
        <f t="shared" si="122"/>
        <v/>
      </c>
      <c r="EC35" s="59" t="str">
        <f t="shared" si="55"/>
        <v/>
      </c>
      <c r="EI35" s="59">
        <f>IF(BF65=2,C35,0)</f>
        <v>48</v>
      </c>
      <c r="EJ35" s="59">
        <f t="shared" si="123"/>
        <v>48</v>
      </c>
      <c r="EK35" s="59">
        <f t="shared" si="124"/>
        <v>48</v>
      </c>
      <c r="EL35" s="59">
        <f t="shared" si="125"/>
        <v>48</v>
      </c>
      <c r="EM35" s="59" t="str">
        <f t="shared" si="126"/>
        <v/>
      </c>
      <c r="EN35" s="59" t="str">
        <f t="shared" si="127"/>
        <v/>
      </c>
      <c r="EO35" s="59" t="str">
        <f t="shared" si="128"/>
        <v/>
      </c>
      <c r="EP35" s="59" t="str">
        <f t="shared" si="129"/>
        <v/>
      </c>
      <c r="EQ35" s="59">
        <f t="shared" si="56"/>
        <v>0</v>
      </c>
      <c r="EU35" s="59">
        <f t="shared" si="130"/>
        <v>0</v>
      </c>
      <c r="EV35" s="59">
        <f t="shared" si="131"/>
        <v>0</v>
      </c>
      <c r="EW35" s="59">
        <f t="shared" si="132"/>
        <v>0</v>
      </c>
      <c r="EX35" s="59">
        <f t="shared" si="133"/>
        <v>0</v>
      </c>
      <c r="EY35" s="59">
        <f t="shared" si="134"/>
        <v>0</v>
      </c>
      <c r="EZ35" s="59">
        <f t="shared" si="135"/>
        <v>0</v>
      </c>
      <c r="FA35" s="59">
        <f t="shared" si="136"/>
        <v>0</v>
      </c>
      <c r="FB35" s="59">
        <f t="shared" si="137"/>
        <v>0</v>
      </c>
      <c r="FD35" s="59">
        <f t="shared" si="138"/>
        <v>0.8</v>
      </c>
      <c r="FE35" s="59">
        <f t="shared" si="138"/>
        <v>0.8</v>
      </c>
      <c r="FF35" s="59">
        <f t="shared" si="138"/>
        <v>0.65</v>
      </c>
      <c r="FG35" s="59">
        <f t="shared" si="138"/>
        <v>0.65</v>
      </c>
      <c r="FH35" s="59">
        <f t="shared" si="138"/>
        <v>0.5</v>
      </c>
      <c r="FI35" s="59">
        <f t="shared" si="138"/>
        <v>0.5</v>
      </c>
      <c r="FJ35" s="59">
        <f t="shared" si="138"/>
        <v>0.5</v>
      </c>
      <c r="FK35" s="59">
        <f t="shared" si="138"/>
        <v>0.5</v>
      </c>
      <c r="FM35" s="59">
        <f t="shared" si="139"/>
        <v>0</v>
      </c>
      <c r="FN35" s="59">
        <f t="shared" si="186"/>
        <v>0</v>
      </c>
      <c r="FO35" s="59">
        <f t="shared" si="140"/>
        <v>0</v>
      </c>
      <c r="FP35" s="59">
        <f t="shared" si="141"/>
        <v>0</v>
      </c>
      <c r="FQ35" s="59">
        <f t="shared" si="142"/>
        <v>0</v>
      </c>
      <c r="FR35" s="59">
        <f t="shared" si="143"/>
        <v>0</v>
      </c>
      <c r="FS35" s="59">
        <f t="shared" si="144"/>
        <v>0</v>
      </c>
      <c r="FT35" s="59">
        <f t="shared" si="145"/>
        <v>0</v>
      </c>
      <c r="FU35" s="59">
        <f t="shared" si="57"/>
        <v>0</v>
      </c>
      <c r="FW35" s="59">
        <f t="shared" si="146"/>
        <v>0</v>
      </c>
      <c r="FX35" s="59">
        <f t="shared" si="147"/>
        <v>0</v>
      </c>
      <c r="FY35" s="59">
        <f t="shared" si="148"/>
        <v>1</v>
      </c>
      <c r="FZ35" s="59">
        <f t="shared" si="149"/>
        <v>0</v>
      </c>
      <c r="GA35" s="59">
        <f t="shared" si="150"/>
        <v>0</v>
      </c>
      <c r="GB35" s="59">
        <f t="shared" si="151"/>
        <v>0</v>
      </c>
      <c r="GC35" s="59">
        <f t="shared" si="152"/>
        <v>0</v>
      </c>
      <c r="GD35" s="59">
        <f t="shared" si="153"/>
        <v>0</v>
      </c>
      <c r="GF35" s="59">
        <f t="shared" si="154"/>
        <v>0.85</v>
      </c>
      <c r="GG35" s="59">
        <f t="shared" si="154"/>
        <v>0.85</v>
      </c>
      <c r="GH35" s="59">
        <f t="shared" si="154"/>
        <v>0.6</v>
      </c>
      <c r="GI35" s="59">
        <f t="shared" si="154"/>
        <v>0.6</v>
      </c>
      <c r="GJ35" s="59">
        <f t="shared" si="154"/>
        <v>0.5</v>
      </c>
      <c r="GK35" s="59">
        <f t="shared" si="154"/>
        <v>0.5</v>
      </c>
      <c r="GL35" s="59">
        <f t="shared" si="154"/>
        <v>0.5</v>
      </c>
      <c r="GM35" s="59">
        <f t="shared" si="154"/>
        <v>0.5</v>
      </c>
      <c r="GO35" s="59">
        <v>11</v>
      </c>
      <c r="GP35" s="59">
        <v>12</v>
      </c>
      <c r="GQ35" s="59">
        <v>20</v>
      </c>
      <c r="GR35" s="59">
        <v>25</v>
      </c>
      <c r="GS35" s="59">
        <v>35</v>
      </c>
      <c r="GT35" s="59">
        <v>35</v>
      </c>
      <c r="GU35" s="59">
        <v>40</v>
      </c>
      <c r="GV35" s="59">
        <v>40</v>
      </c>
      <c r="GX35" s="59">
        <f t="shared" si="155"/>
        <v>0</v>
      </c>
      <c r="GY35" s="59">
        <f t="shared" si="156"/>
        <v>0</v>
      </c>
      <c r="GZ35" s="59">
        <f t="shared" si="157"/>
        <v>0</v>
      </c>
      <c r="HA35" s="59">
        <f t="shared" si="158"/>
        <v>0</v>
      </c>
      <c r="HB35" s="59">
        <f t="shared" si="159"/>
        <v>0</v>
      </c>
      <c r="HC35" s="59">
        <f t="shared" si="160"/>
        <v>0</v>
      </c>
      <c r="HD35" s="59">
        <f t="shared" si="161"/>
        <v>0</v>
      </c>
      <c r="HE35" s="59">
        <f t="shared" si="162"/>
        <v>0</v>
      </c>
      <c r="HF35" s="59">
        <f t="shared" si="58"/>
        <v>0</v>
      </c>
      <c r="HL35" s="57">
        <f t="shared" si="163"/>
        <v>40</v>
      </c>
      <c r="HM35" s="57">
        <f t="shared" si="164"/>
        <v>40</v>
      </c>
      <c r="HN35" s="61" t="str">
        <f t="shared" si="165"/>
        <v/>
      </c>
      <c r="HO35" s="57" t="str">
        <f t="shared" si="188"/>
        <v>2</v>
      </c>
      <c r="HP35" s="57">
        <f t="shared" si="166"/>
        <v>-11</v>
      </c>
      <c r="HQ35" s="57">
        <f t="shared" si="167"/>
        <v>0</v>
      </c>
      <c r="HR35" s="57" t="str">
        <f t="shared" si="168"/>
        <v/>
      </c>
      <c r="HS35" s="57" t="str">
        <f t="shared" si="169"/>
        <v/>
      </c>
      <c r="HT35" s="57">
        <f t="shared" si="59"/>
        <v>0</v>
      </c>
      <c r="HU35" s="57" t="str">
        <f t="shared" si="170"/>
        <v>1</v>
      </c>
      <c r="HV35" s="57">
        <f t="shared" si="171"/>
        <v>-8</v>
      </c>
      <c r="HW35" s="57" t="str">
        <f t="shared" si="172"/>
        <v/>
      </c>
      <c r="HX35" s="57" t="str">
        <f t="shared" si="173"/>
        <v>10</v>
      </c>
      <c r="HY35" s="57" t="str">
        <f t="shared" si="173"/>
        <v>13</v>
      </c>
      <c r="HZ35" s="57" t="str">
        <f t="shared" si="173"/>
        <v>11</v>
      </c>
      <c r="IA35" s="57" t="str">
        <f t="shared" si="173"/>
        <v>16</v>
      </c>
      <c r="IB35" s="57" t="str">
        <f t="shared" si="173"/>
        <v>20</v>
      </c>
      <c r="IC35" s="57" t="str">
        <f t="shared" si="173"/>
        <v>22</v>
      </c>
      <c r="ID35" s="57" t="str">
        <f t="shared" si="173"/>
        <v>27</v>
      </c>
      <c r="IE35" s="57" t="str">
        <f t="shared" si="173"/>
        <v>31</v>
      </c>
      <c r="IG35" s="57">
        <f t="shared" si="61"/>
        <v>0</v>
      </c>
      <c r="IH35" s="57">
        <f t="shared" si="62"/>
        <v>0</v>
      </c>
      <c r="II35" s="57">
        <f t="shared" si="63"/>
        <v>0</v>
      </c>
      <c r="IJ35" s="57">
        <f t="shared" si="64"/>
        <v>0</v>
      </c>
      <c r="IK35" s="57">
        <f t="shared" si="65"/>
        <v>0</v>
      </c>
      <c r="IL35" s="57">
        <f t="shared" si="66"/>
        <v>0</v>
      </c>
      <c r="IM35" s="57">
        <f t="shared" si="67"/>
        <v>0</v>
      </c>
      <c r="IN35" s="57">
        <f t="shared" si="68"/>
        <v>0</v>
      </c>
      <c r="IO35" s="57">
        <f t="shared" si="69"/>
        <v>0</v>
      </c>
      <c r="IP35" s="57">
        <f t="shared" si="174"/>
        <v>0</v>
      </c>
      <c r="IQ35" s="57">
        <f t="shared" si="175"/>
        <v>0</v>
      </c>
      <c r="IR35" s="57">
        <f t="shared" si="176"/>
        <v>0</v>
      </c>
      <c r="IS35" s="57">
        <f t="shared" si="177"/>
        <v>0</v>
      </c>
      <c r="IT35" s="57">
        <f t="shared" si="178"/>
        <v>0</v>
      </c>
      <c r="IU35" s="57">
        <f t="shared" si="179"/>
        <v>0</v>
      </c>
      <c r="IV35" s="57">
        <f t="shared" si="180"/>
        <v>0</v>
      </c>
      <c r="IW35" s="57">
        <f t="shared" si="181"/>
        <v>0</v>
      </c>
    </row>
    <row r="36" spans="1:257" ht="17.100000000000001" customHeight="1" thickTop="1" thickBot="1" x14ac:dyDescent="0.25">
      <c r="A36" s="366"/>
      <c r="B36" s="115">
        <v>22</v>
      </c>
      <c r="C36" s="108">
        <v>53</v>
      </c>
      <c r="D36" s="5"/>
      <c r="E36" s="5"/>
      <c r="F36" s="5"/>
      <c r="G36" s="5"/>
      <c r="H36" s="5"/>
      <c r="I36" s="5"/>
      <c r="J36" s="5"/>
      <c r="K36" s="20"/>
      <c r="L36" s="236" t="s">
        <v>19</v>
      </c>
      <c r="M36" s="237"/>
      <c r="N36" s="237"/>
      <c r="O36" s="233">
        <f>IF(M22+P18+M25=3,EF15,0)</f>
        <v>37.816397968811536</v>
      </c>
      <c r="P36" s="234"/>
      <c r="Q36" s="218">
        <f>IF(M22+P18+M25=3,EF16,0)</f>
        <v>45.160394395353272</v>
      </c>
      <c r="R36" s="219"/>
      <c r="S36" s="216">
        <f>IF(M22+P18+M25=3,EF17,0)</f>
        <v>82.976792364164808</v>
      </c>
      <c r="T36" s="217"/>
      <c r="U36" s="248">
        <f>IF(M22+P18+M25=3,EF18,0)</f>
        <v>41.488396182082404</v>
      </c>
      <c r="V36" s="249"/>
      <c r="W36" s="178">
        <f>IF(M22=P18,S36/V29,0)</f>
        <v>41.488396182082404</v>
      </c>
      <c r="X36" s="13" t="b">
        <v>0</v>
      </c>
      <c r="Y36" s="13" t="b">
        <v>0</v>
      </c>
      <c r="Z36" s="13" t="b">
        <v>1</v>
      </c>
      <c r="AA36" s="13" t="b">
        <v>0</v>
      </c>
      <c r="AB36" s="13" t="b">
        <v>0</v>
      </c>
      <c r="AC36" s="13" t="b">
        <v>0</v>
      </c>
      <c r="AD36" s="13" t="b">
        <v>0</v>
      </c>
      <c r="AE36" s="13" t="b">
        <v>0</v>
      </c>
      <c r="AG36" s="57">
        <f t="shared" si="41"/>
        <v>0</v>
      </c>
      <c r="AH36" s="57">
        <f t="shared" si="42"/>
        <v>0</v>
      </c>
      <c r="AI36" s="57">
        <f t="shared" si="43"/>
        <v>1</v>
      </c>
      <c r="AJ36" s="57">
        <f t="shared" si="44"/>
        <v>0</v>
      </c>
      <c r="AK36" s="57">
        <f t="shared" si="45"/>
        <v>0</v>
      </c>
      <c r="AL36" s="57">
        <f t="shared" si="46"/>
        <v>0</v>
      </c>
      <c r="AM36" s="57">
        <f t="shared" si="47"/>
        <v>0</v>
      </c>
      <c r="AN36" s="57">
        <f t="shared" si="48"/>
        <v>0</v>
      </c>
      <c r="AP36" s="57">
        <f t="shared" si="70"/>
        <v>1</v>
      </c>
      <c r="AQ36" s="57">
        <f t="shared" si="71"/>
        <v>1</v>
      </c>
      <c r="AS36" s="57">
        <f t="shared" si="49"/>
        <v>1</v>
      </c>
      <c r="AT36" s="57" t="b">
        <f t="shared" si="50"/>
        <v>1</v>
      </c>
      <c r="AU36" s="57">
        <f t="shared" si="72"/>
        <v>1</v>
      </c>
      <c r="AV36" s="63">
        <f t="shared" si="73"/>
        <v>1</v>
      </c>
      <c r="AW36" s="57">
        <f t="shared" si="182"/>
        <v>2</v>
      </c>
      <c r="AX36" s="57">
        <f t="shared" si="183"/>
        <v>2</v>
      </c>
      <c r="AY36" s="57">
        <f t="shared" si="182"/>
        <v>4</v>
      </c>
      <c r="AZ36" s="57">
        <f t="shared" si="187"/>
        <v>4</v>
      </c>
      <c r="BA36" s="57" t="str">
        <f t="shared" si="51"/>
        <v/>
      </c>
      <c r="BB36" s="57" t="str">
        <f t="shared" si="184"/>
        <v/>
      </c>
      <c r="BC36" s="57" t="str">
        <f t="shared" si="74"/>
        <v/>
      </c>
      <c r="BD36" s="57" t="str">
        <f t="shared" si="75"/>
        <v/>
      </c>
      <c r="BE36" s="57" t="str">
        <f t="shared" si="76"/>
        <v/>
      </c>
      <c r="BG36" s="57">
        <f>IF(BF65=2,C36,0)</f>
        <v>53</v>
      </c>
      <c r="BH36" s="57">
        <f t="shared" si="77"/>
        <v>40</v>
      </c>
      <c r="BI36" s="57">
        <f t="shared" si="52"/>
        <v>1</v>
      </c>
      <c r="BL36" s="57">
        <f t="shared" si="78"/>
        <v>0</v>
      </c>
      <c r="BM36" s="57">
        <f t="shared" si="79"/>
        <v>0</v>
      </c>
      <c r="BN36" s="57">
        <f t="shared" si="80"/>
        <v>0</v>
      </c>
      <c r="BO36" s="57">
        <f t="shared" si="81"/>
        <v>0</v>
      </c>
      <c r="BP36" s="57">
        <f t="shared" si="82"/>
        <v>0.7</v>
      </c>
      <c r="BQ36" s="57">
        <f t="shared" si="83"/>
        <v>30</v>
      </c>
      <c r="BR36" s="57">
        <f t="shared" si="84"/>
        <v>0</v>
      </c>
      <c r="BS36" s="57">
        <f t="shared" si="85"/>
        <v>0</v>
      </c>
      <c r="BT36" s="57">
        <f t="shared" si="86"/>
        <v>0</v>
      </c>
      <c r="BU36" s="57">
        <f t="shared" si="87"/>
        <v>0</v>
      </c>
      <c r="BV36" s="57">
        <f t="shared" si="88"/>
        <v>0</v>
      </c>
      <c r="BW36" s="57">
        <f t="shared" si="89"/>
        <v>0</v>
      </c>
      <c r="BX36" s="57">
        <f t="shared" si="90"/>
        <v>0</v>
      </c>
      <c r="BY36" s="57">
        <f t="shared" si="91"/>
        <v>0</v>
      </c>
      <c r="BZ36" s="57">
        <f t="shared" si="92"/>
        <v>0</v>
      </c>
      <c r="CA36" s="57">
        <f t="shared" si="93"/>
        <v>0</v>
      </c>
      <c r="CC36" s="57">
        <f>N17-B36</f>
        <v>-10</v>
      </c>
      <c r="CD36" s="57">
        <f t="shared" si="94"/>
        <v>0</v>
      </c>
      <c r="CE36" s="57" t="str">
        <f t="shared" si="185"/>
        <v>4</v>
      </c>
      <c r="CF36" s="57" t="str">
        <f t="shared" si="95"/>
        <v/>
      </c>
      <c r="CG36" s="57">
        <f t="shared" si="96"/>
        <v>0</v>
      </c>
      <c r="CH36" s="57">
        <f t="shared" si="97"/>
        <v>0</v>
      </c>
      <c r="CI36" s="57">
        <f t="shared" si="98"/>
        <v>0</v>
      </c>
      <c r="CJ36" s="57">
        <f t="shared" si="99"/>
        <v>0</v>
      </c>
      <c r="CK36" s="57" t="str">
        <f t="shared" si="100"/>
        <v/>
      </c>
      <c r="CL36" s="57" t="str">
        <f t="shared" si="53"/>
        <v/>
      </c>
      <c r="CM36" s="57">
        <f t="shared" si="101"/>
        <v>2</v>
      </c>
      <c r="CN36" s="57">
        <f t="shared" si="102"/>
        <v>-8</v>
      </c>
      <c r="CO36" s="57" t="str">
        <f t="shared" si="103"/>
        <v/>
      </c>
      <c r="CP36" s="57" t="str">
        <f t="shared" si="54"/>
        <v/>
      </c>
      <c r="DH36" s="59">
        <f t="shared" si="104"/>
        <v>0</v>
      </c>
      <c r="DI36" s="59">
        <f t="shared" si="105"/>
        <v>0</v>
      </c>
      <c r="DJ36" s="70">
        <f t="shared" si="106"/>
        <v>0</v>
      </c>
      <c r="DK36" s="59">
        <f t="shared" si="107"/>
        <v>0</v>
      </c>
      <c r="DL36" s="70">
        <f t="shared" si="108"/>
        <v>3.4000000000000002E-2</v>
      </c>
      <c r="DM36" s="59">
        <f t="shared" si="109"/>
        <v>23</v>
      </c>
      <c r="DN36" s="70">
        <f t="shared" si="110"/>
        <v>0</v>
      </c>
      <c r="DO36" s="59">
        <f t="shared" si="111"/>
        <v>0</v>
      </c>
      <c r="DP36" s="59">
        <f t="shared" si="112"/>
        <v>0</v>
      </c>
      <c r="DQ36" s="59">
        <f t="shared" si="113"/>
        <v>0</v>
      </c>
      <c r="DR36" s="59">
        <f t="shared" si="114"/>
        <v>0</v>
      </c>
      <c r="DS36" s="59">
        <f t="shared" si="115"/>
        <v>0</v>
      </c>
      <c r="DT36" s="70">
        <f t="shared" si="116"/>
        <v>0</v>
      </c>
      <c r="DU36" s="59">
        <f t="shared" si="117"/>
        <v>0</v>
      </c>
      <c r="DV36" s="70">
        <f t="shared" si="118"/>
        <v>0</v>
      </c>
      <c r="DW36" s="59">
        <f t="shared" si="119"/>
        <v>0</v>
      </c>
      <c r="DY36" s="70">
        <f t="shared" si="120"/>
        <v>3.4000000000000002E-2</v>
      </c>
      <c r="DZ36" s="59">
        <f t="shared" si="120"/>
        <v>23</v>
      </c>
      <c r="EA36" s="59">
        <f t="shared" si="121"/>
        <v>0.78200000000000003</v>
      </c>
      <c r="EB36" s="59" t="str">
        <f t="shared" si="122"/>
        <v/>
      </c>
      <c r="EC36" s="59" t="str">
        <f t="shared" si="55"/>
        <v/>
      </c>
      <c r="EI36" s="59">
        <f>IF(BF65=2,C36,0)</f>
        <v>53</v>
      </c>
      <c r="EJ36" s="59">
        <f t="shared" si="123"/>
        <v>50</v>
      </c>
      <c r="EK36" s="59">
        <f t="shared" si="124"/>
        <v>50</v>
      </c>
      <c r="EL36" s="59">
        <f t="shared" si="125"/>
        <v>50</v>
      </c>
      <c r="EM36" s="59" t="str">
        <f t="shared" si="126"/>
        <v/>
      </c>
      <c r="EN36" s="59" t="str">
        <f t="shared" si="127"/>
        <v/>
      </c>
      <c r="EO36" s="59" t="str">
        <f t="shared" si="128"/>
        <v/>
      </c>
      <c r="EP36" s="59" t="str">
        <f t="shared" si="129"/>
        <v/>
      </c>
      <c r="EQ36" s="59">
        <f t="shared" si="56"/>
        <v>0</v>
      </c>
      <c r="EU36" s="59">
        <f t="shared" si="130"/>
        <v>0</v>
      </c>
      <c r="EV36" s="59">
        <f t="shared" si="131"/>
        <v>0</v>
      </c>
      <c r="EW36" s="59">
        <f t="shared" si="132"/>
        <v>0</v>
      </c>
      <c r="EX36" s="59">
        <f t="shared" si="133"/>
        <v>0</v>
      </c>
      <c r="EY36" s="59">
        <f t="shared" si="134"/>
        <v>0</v>
      </c>
      <c r="EZ36" s="59">
        <f t="shared" si="135"/>
        <v>0</v>
      </c>
      <c r="FA36" s="59">
        <f t="shared" si="136"/>
        <v>0</v>
      </c>
      <c r="FB36" s="59">
        <f t="shared" si="137"/>
        <v>0</v>
      </c>
      <c r="FD36" s="59">
        <f t="shared" si="138"/>
        <v>0.8</v>
      </c>
      <c r="FE36" s="59">
        <f t="shared" si="138"/>
        <v>0.8</v>
      </c>
      <c r="FF36" s="59">
        <f t="shared" si="138"/>
        <v>0.65</v>
      </c>
      <c r="FG36" s="59">
        <f t="shared" si="138"/>
        <v>0.65</v>
      </c>
      <c r="FH36" s="59">
        <f t="shared" si="138"/>
        <v>0.5</v>
      </c>
      <c r="FI36" s="59">
        <f t="shared" si="138"/>
        <v>0.5</v>
      </c>
      <c r="FJ36" s="59">
        <f t="shared" si="138"/>
        <v>0.5</v>
      </c>
      <c r="FK36" s="59">
        <f t="shared" si="138"/>
        <v>0.5</v>
      </c>
      <c r="FM36" s="59">
        <f t="shared" si="139"/>
        <v>0</v>
      </c>
      <c r="FN36" s="59">
        <f t="shared" si="186"/>
        <v>0</v>
      </c>
      <c r="FO36" s="59">
        <f t="shared" si="140"/>
        <v>0</v>
      </c>
      <c r="FP36" s="59">
        <f t="shared" si="141"/>
        <v>0</v>
      </c>
      <c r="FQ36" s="59">
        <f t="shared" si="142"/>
        <v>0</v>
      </c>
      <c r="FR36" s="59">
        <f t="shared" si="143"/>
        <v>0</v>
      </c>
      <c r="FS36" s="59">
        <f t="shared" si="144"/>
        <v>0</v>
      </c>
      <c r="FT36" s="59">
        <f t="shared" si="145"/>
        <v>0</v>
      </c>
      <c r="FU36" s="59">
        <f t="shared" si="57"/>
        <v>0</v>
      </c>
      <c r="FW36" s="59">
        <f t="shared" si="146"/>
        <v>0</v>
      </c>
      <c r="FX36" s="59">
        <f t="shared" si="147"/>
        <v>0</v>
      </c>
      <c r="FY36" s="59">
        <f t="shared" si="148"/>
        <v>1</v>
      </c>
      <c r="FZ36" s="59">
        <f t="shared" si="149"/>
        <v>0</v>
      </c>
      <c r="GA36" s="59">
        <f t="shared" si="150"/>
        <v>0</v>
      </c>
      <c r="GB36" s="59">
        <f t="shared" si="151"/>
        <v>0</v>
      </c>
      <c r="GC36" s="59">
        <f t="shared" si="152"/>
        <v>0</v>
      </c>
      <c r="GD36" s="59">
        <f t="shared" si="153"/>
        <v>0</v>
      </c>
      <c r="GF36" s="59">
        <f t="shared" si="154"/>
        <v>0.85</v>
      </c>
      <c r="GG36" s="59">
        <f t="shared" si="154"/>
        <v>0.85</v>
      </c>
      <c r="GH36" s="59">
        <f t="shared" si="154"/>
        <v>0.6</v>
      </c>
      <c r="GI36" s="59">
        <f t="shared" si="154"/>
        <v>0.6</v>
      </c>
      <c r="GJ36" s="59">
        <f t="shared" si="154"/>
        <v>0.5</v>
      </c>
      <c r="GK36" s="59">
        <f t="shared" si="154"/>
        <v>0.5</v>
      </c>
      <c r="GL36" s="59">
        <f t="shared" si="154"/>
        <v>0.5</v>
      </c>
      <c r="GM36" s="59">
        <f t="shared" si="154"/>
        <v>0.5</v>
      </c>
      <c r="GO36" s="59">
        <v>11</v>
      </c>
      <c r="GP36" s="59">
        <v>12</v>
      </c>
      <c r="GQ36" s="59">
        <v>20</v>
      </c>
      <c r="GR36" s="59">
        <v>25</v>
      </c>
      <c r="GS36" s="59">
        <v>35</v>
      </c>
      <c r="GT36" s="59">
        <v>35</v>
      </c>
      <c r="GU36" s="59">
        <v>40</v>
      </c>
      <c r="GV36" s="59">
        <v>40</v>
      </c>
      <c r="GX36" s="59">
        <f t="shared" si="155"/>
        <v>0</v>
      </c>
      <c r="GY36" s="59">
        <f t="shared" si="156"/>
        <v>0</v>
      </c>
      <c r="GZ36" s="59">
        <f t="shared" si="157"/>
        <v>0</v>
      </c>
      <c r="HA36" s="59">
        <f t="shared" si="158"/>
        <v>0</v>
      </c>
      <c r="HB36" s="59">
        <f t="shared" si="159"/>
        <v>0</v>
      </c>
      <c r="HC36" s="59">
        <f t="shared" si="160"/>
        <v>0</v>
      </c>
      <c r="HD36" s="59">
        <f t="shared" si="161"/>
        <v>0</v>
      </c>
      <c r="HE36" s="59">
        <f t="shared" si="162"/>
        <v>0</v>
      </c>
      <c r="HF36" s="59">
        <f t="shared" si="58"/>
        <v>0</v>
      </c>
      <c r="HL36" s="57">
        <f t="shared" si="163"/>
        <v>40</v>
      </c>
      <c r="HM36" s="57">
        <f t="shared" si="164"/>
        <v>40</v>
      </c>
      <c r="HN36" s="61" t="str">
        <f t="shared" si="165"/>
        <v/>
      </c>
      <c r="HO36" s="57" t="str">
        <f t="shared" si="188"/>
        <v>2</v>
      </c>
      <c r="HP36" s="57">
        <f t="shared" si="166"/>
        <v>-12</v>
      </c>
      <c r="HQ36" s="57">
        <f t="shared" si="167"/>
        <v>0</v>
      </c>
      <c r="HR36" s="57" t="str">
        <f t="shared" si="168"/>
        <v/>
      </c>
      <c r="HS36" s="57" t="str">
        <f t="shared" si="169"/>
        <v/>
      </c>
      <c r="HT36" s="57">
        <f t="shared" si="59"/>
        <v>0</v>
      </c>
      <c r="HU36" s="57" t="str">
        <f t="shared" si="170"/>
        <v>1</v>
      </c>
      <c r="HV36" s="57">
        <f t="shared" si="171"/>
        <v>-9</v>
      </c>
      <c r="HW36" s="57" t="str">
        <f t="shared" si="172"/>
        <v/>
      </c>
      <c r="HX36" s="57" t="str">
        <f t="shared" si="173"/>
        <v>10</v>
      </c>
      <c r="HY36" s="57" t="str">
        <f t="shared" si="173"/>
        <v>13</v>
      </c>
      <c r="HZ36" s="57" t="str">
        <f t="shared" si="173"/>
        <v>11</v>
      </c>
      <c r="IA36" s="57" t="str">
        <f t="shared" si="173"/>
        <v>16</v>
      </c>
      <c r="IB36" s="57" t="str">
        <f t="shared" si="173"/>
        <v>20</v>
      </c>
      <c r="IC36" s="57" t="str">
        <f t="shared" si="173"/>
        <v>22</v>
      </c>
      <c r="ID36" s="57" t="str">
        <f t="shared" si="173"/>
        <v>27</v>
      </c>
      <c r="IE36" s="57" t="str">
        <f t="shared" si="173"/>
        <v>31</v>
      </c>
      <c r="IG36" s="57">
        <f t="shared" si="61"/>
        <v>0</v>
      </c>
      <c r="IH36" s="57">
        <f t="shared" si="62"/>
        <v>0</v>
      </c>
      <c r="II36" s="57">
        <f t="shared" si="63"/>
        <v>0</v>
      </c>
      <c r="IJ36" s="57">
        <f t="shared" si="64"/>
        <v>0</v>
      </c>
      <c r="IK36" s="57">
        <f t="shared" si="65"/>
        <v>0</v>
      </c>
      <c r="IL36" s="57">
        <f t="shared" si="66"/>
        <v>0</v>
      </c>
      <c r="IM36" s="57">
        <f t="shared" si="67"/>
        <v>0</v>
      </c>
      <c r="IN36" s="57">
        <f t="shared" si="68"/>
        <v>0</v>
      </c>
      <c r="IO36" s="57">
        <f t="shared" si="69"/>
        <v>0</v>
      </c>
      <c r="IP36" s="57">
        <f t="shared" si="174"/>
        <v>0</v>
      </c>
      <c r="IQ36" s="57">
        <f t="shared" si="175"/>
        <v>0</v>
      </c>
      <c r="IR36" s="57">
        <f t="shared" si="176"/>
        <v>0</v>
      </c>
      <c r="IS36" s="57">
        <f t="shared" si="177"/>
        <v>0</v>
      </c>
      <c r="IT36" s="57">
        <f t="shared" si="178"/>
        <v>0</v>
      </c>
      <c r="IU36" s="57">
        <f t="shared" si="179"/>
        <v>0</v>
      </c>
      <c r="IV36" s="57">
        <f t="shared" si="180"/>
        <v>0</v>
      </c>
      <c r="IW36" s="57">
        <f t="shared" si="181"/>
        <v>0</v>
      </c>
    </row>
    <row r="37" spans="1:257" ht="17.100000000000001" customHeight="1" thickTop="1" thickBot="1" x14ac:dyDescent="0.25">
      <c r="A37" s="367"/>
      <c r="B37" s="115">
        <v>23</v>
      </c>
      <c r="C37" s="108">
        <v>55</v>
      </c>
      <c r="D37" s="5"/>
      <c r="E37" s="5"/>
      <c r="F37" s="5"/>
      <c r="G37" s="5"/>
      <c r="H37" s="5"/>
      <c r="I37" s="5"/>
      <c r="J37" s="5"/>
      <c r="K37" s="20"/>
      <c r="L37" s="236" t="s">
        <v>32</v>
      </c>
      <c r="M37" s="237"/>
      <c r="N37" s="237"/>
      <c r="O37" s="233">
        <f>IF(M22+P18+M25=3,HJ15,0)</f>
        <v>90.249388957670419</v>
      </c>
      <c r="P37" s="234"/>
      <c r="Q37" s="218">
        <f>IF(M22+P18+M25=3,HJ16,0)</f>
        <v>72.256631032565238</v>
      </c>
      <c r="R37" s="219"/>
      <c r="S37" s="216">
        <f>IF(M22+P18+M25=3,HJ17,0)</f>
        <v>162.50601999023564</v>
      </c>
      <c r="T37" s="217"/>
      <c r="U37" s="248">
        <f>IF(M22+P18+M25=3,HJ18,0)</f>
        <v>87.486764648657015</v>
      </c>
      <c r="V37" s="249"/>
      <c r="W37" s="178">
        <f>IF(M22=P18,S37/V29,0)</f>
        <v>81.253009995117822</v>
      </c>
      <c r="X37" s="13" t="b">
        <v>0</v>
      </c>
      <c r="Y37" s="13" t="b">
        <v>0</v>
      </c>
      <c r="Z37" s="13" t="b">
        <v>1</v>
      </c>
      <c r="AA37" s="13" t="b">
        <v>0</v>
      </c>
      <c r="AB37" s="13" t="b">
        <v>0</v>
      </c>
      <c r="AC37" s="13" t="b">
        <v>0</v>
      </c>
      <c r="AD37" s="13" t="b">
        <v>0</v>
      </c>
      <c r="AE37" s="13" t="b">
        <v>0</v>
      </c>
      <c r="AG37" s="57">
        <f t="shared" si="41"/>
        <v>0</v>
      </c>
      <c r="AH37" s="57">
        <f t="shared" si="42"/>
        <v>0</v>
      </c>
      <c r="AI37" s="57">
        <f t="shared" si="43"/>
        <v>1</v>
      </c>
      <c r="AJ37" s="57">
        <f t="shared" si="44"/>
        <v>0</v>
      </c>
      <c r="AK37" s="57">
        <f t="shared" si="45"/>
        <v>0</v>
      </c>
      <c r="AL37" s="57">
        <f t="shared" si="46"/>
        <v>0</v>
      </c>
      <c r="AM37" s="57">
        <f t="shared" si="47"/>
        <v>0</v>
      </c>
      <c r="AN37" s="57">
        <f t="shared" si="48"/>
        <v>0</v>
      </c>
      <c r="AP37" s="57">
        <f t="shared" si="70"/>
        <v>1</v>
      </c>
      <c r="AQ37" s="57">
        <f t="shared" si="71"/>
        <v>1</v>
      </c>
      <c r="AS37" s="57">
        <f t="shared" si="49"/>
        <v>1</v>
      </c>
      <c r="AT37" s="57" t="b">
        <f t="shared" si="50"/>
        <v>1</v>
      </c>
      <c r="AU37" s="57">
        <f t="shared" si="72"/>
        <v>1</v>
      </c>
      <c r="AV37" s="63">
        <f t="shared" si="73"/>
        <v>1</v>
      </c>
      <c r="AW37" s="57">
        <f t="shared" si="182"/>
        <v>2</v>
      </c>
      <c r="AX37" s="57">
        <f t="shared" si="183"/>
        <v>2</v>
      </c>
      <c r="AY37" s="57">
        <f t="shared" si="182"/>
        <v>4</v>
      </c>
      <c r="AZ37" s="57">
        <f t="shared" si="187"/>
        <v>3</v>
      </c>
      <c r="BA37" s="57" t="str">
        <f t="shared" si="51"/>
        <v/>
      </c>
      <c r="BB37" s="57" t="str">
        <f t="shared" si="184"/>
        <v/>
      </c>
      <c r="BC37" s="57" t="str">
        <f t="shared" si="74"/>
        <v/>
      </c>
      <c r="BD37" s="57" t="str">
        <f t="shared" si="75"/>
        <v/>
      </c>
      <c r="BE37" s="57" t="str">
        <f t="shared" si="76"/>
        <v/>
      </c>
      <c r="BG37" s="57">
        <f>IF(BF65=2,C37,0)</f>
        <v>55</v>
      </c>
      <c r="BH37" s="57">
        <f t="shared" si="77"/>
        <v>40</v>
      </c>
      <c r="BI37" s="57">
        <f t="shared" si="52"/>
        <v>1</v>
      </c>
      <c r="BL37" s="57">
        <f t="shared" si="78"/>
        <v>0</v>
      </c>
      <c r="BM37" s="57">
        <f t="shared" si="79"/>
        <v>0</v>
      </c>
      <c r="BN37" s="57">
        <f t="shared" si="80"/>
        <v>0</v>
      </c>
      <c r="BO37" s="57">
        <f t="shared" si="81"/>
        <v>0</v>
      </c>
      <c r="BP37" s="57">
        <f t="shared" si="82"/>
        <v>0.7</v>
      </c>
      <c r="BQ37" s="57">
        <f t="shared" si="83"/>
        <v>30</v>
      </c>
      <c r="BR37" s="57">
        <f t="shared" si="84"/>
        <v>0</v>
      </c>
      <c r="BS37" s="57">
        <f t="shared" si="85"/>
        <v>0</v>
      </c>
      <c r="BT37" s="57">
        <f t="shared" si="86"/>
        <v>0</v>
      </c>
      <c r="BU37" s="57">
        <f t="shared" si="87"/>
        <v>0</v>
      </c>
      <c r="BV37" s="57">
        <f t="shared" si="88"/>
        <v>0</v>
      </c>
      <c r="BW37" s="57">
        <f t="shared" si="89"/>
        <v>0</v>
      </c>
      <c r="BX37" s="57">
        <f t="shared" si="90"/>
        <v>0</v>
      </c>
      <c r="BY37" s="57">
        <f t="shared" si="91"/>
        <v>0</v>
      </c>
      <c r="BZ37" s="57">
        <f t="shared" si="92"/>
        <v>0</v>
      </c>
      <c r="CA37" s="57">
        <f t="shared" si="93"/>
        <v>0</v>
      </c>
      <c r="CC37" s="57">
        <f>N17-B37</f>
        <v>-11</v>
      </c>
      <c r="CD37" s="57">
        <f t="shared" si="94"/>
        <v>0</v>
      </c>
      <c r="CE37" s="57" t="str">
        <f t="shared" si="185"/>
        <v>4</v>
      </c>
      <c r="CF37" s="57" t="str">
        <f t="shared" si="95"/>
        <v/>
      </c>
      <c r="CG37" s="57">
        <f t="shared" si="96"/>
        <v>0</v>
      </c>
      <c r="CH37" s="57">
        <f t="shared" si="97"/>
        <v>0</v>
      </c>
      <c r="CI37" s="57">
        <f t="shared" si="98"/>
        <v>0</v>
      </c>
      <c r="CJ37" s="57">
        <f t="shared" si="99"/>
        <v>0</v>
      </c>
      <c r="CK37" s="57" t="str">
        <f t="shared" si="100"/>
        <v/>
      </c>
      <c r="CL37" s="57" t="str">
        <f t="shared" si="53"/>
        <v/>
      </c>
      <c r="CM37" s="57">
        <f t="shared" si="101"/>
        <v>2</v>
      </c>
      <c r="CN37" s="57">
        <f t="shared" si="102"/>
        <v>-9</v>
      </c>
      <c r="CO37" s="57" t="str">
        <f t="shared" si="103"/>
        <v/>
      </c>
      <c r="CP37" s="57" t="str">
        <f t="shared" si="54"/>
        <v/>
      </c>
      <c r="DH37" s="59">
        <f t="shared" si="104"/>
        <v>0</v>
      </c>
      <c r="DI37" s="59">
        <f t="shared" si="105"/>
        <v>0</v>
      </c>
      <c r="DJ37" s="70">
        <f t="shared" si="106"/>
        <v>0</v>
      </c>
      <c r="DK37" s="59">
        <f t="shared" si="107"/>
        <v>0</v>
      </c>
      <c r="DL37" s="70">
        <f t="shared" si="108"/>
        <v>3.4000000000000002E-2</v>
      </c>
      <c r="DM37" s="59">
        <f t="shared" si="109"/>
        <v>23</v>
      </c>
      <c r="DN37" s="70">
        <f t="shared" si="110"/>
        <v>0</v>
      </c>
      <c r="DO37" s="59">
        <f t="shared" si="111"/>
        <v>0</v>
      </c>
      <c r="DP37" s="59">
        <f t="shared" si="112"/>
        <v>0</v>
      </c>
      <c r="DQ37" s="59">
        <f t="shared" si="113"/>
        <v>0</v>
      </c>
      <c r="DR37" s="59">
        <f t="shared" si="114"/>
        <v>0</v>
      </c>
      <c r="DS37" s="59">
        <f t="shared" si="115"/>
        <v>0</v>
      </c>
      <c r="DT37" s="70">
        <f t="shared" si="116"/>
        <v>0</v>
      </c>
      <c r="DU37" s="59">
        <f t="shared" si="117"/>
        <v>0</v>
      </c>
      <c r="DV37" s="70">
        <f t="shared" si="118"/>
        <v>0</v>
      </c>
      <c r="DW37" s="59">
        <f t="shared" si="119"/>
        <v>0</v>
      </c>
      <c r="DY37" s="70">
        <f t="shared" si="120"/>
        <v>3.4000000000000002E-2</v>
      </c>
      <c r="DZ37" s="59">
        <f t="shared" si="120"/>
        <v>23</v>
      </c>
      <c r="EA37" s="59">
        <f t="shared" si="121"/>
        <v>0.78200000000000003</v>
      </c>
      <c r="EB37" s="59" t="str">
        <f t="shared" si="122"/>
        <v/>
      </c>
      <c r="EC37" s="59" t="str">
        <f t="shared" si="55"/>
        <v/>
      </c>
      <c r="EI37" s="59">
        <f>IF(BF65=2,C37,0)</f>
        <v>55</v>
      </c>
      <c r="EJ37" s="59">
        <f t="shared" si="123"/>
        <v>50</v>
      </c>
      <c r="EK37" s="59">
        <f t="shared" si="124"/>
        <v>50</v>
      </c>
      <c r="EL37" s="59">
        <f t="shared" si="125"/>
        <v>50</v>
      </c>
      <c r="EM37" s="59" t="str">
        <f t="shared" si="126"/>
        <v/>
      </c>
      <c r="EN37" s="59" t="str">
        <f t="shared" si="127"/>
        <v/>
      </c>
      <c r="EO37" s="59" t="str">
        <f t="shared" si="128"/>
        <v/>
      </c>
      <c r="EP37" s="59" t="str">
        <f t="shared" si="129"/>
        <v/>
      </c>
      <c r="EQ37" s="59">
        <f t="shared" si="56"/>
        <v>0</v>
      </c>
      <c r="EU37" s="59">
        <f t="shared" si="130"/>
        <v>0</v>
      </c>
      <c r="EV37" s="59">
        <f t="shared" si="131"/>
        <v>0</v>
      </c>
      <c r="EW37" s="59">
        <f t="shared" si="132"/>
        <v>0</v>
      </c>
      <c r="EX37" s="59">
        <f t="shared" si="133"/>
        <v>0</v>
      </c>
      <c r="EY37" s="59">
        <f t="shared" si="134"/>
        <v>0</v>
      </c>
      <c r="EZ37" s="59">
        <f t="shared" si="135"/>
        <v>0</v>
      </c>
      <c r="FA37" s="59">
        <f t="shared" si="136"/>
        <v>0</v>
      </c>
      <c r="FB37" s="59">
        <f t="shared" si="137"/>
        <v>0</v>
      </c>
      <c r="FD37" s="59">
        <f t="shared" si="138"/>
        <v>0.8</v>
      </c>
      <c r="FE37" s="59">
        <f t="shared" si="138"/>
        <v>0.8</v>
      </c>
      <c r="FF37" s="59">
        <f t="shared" si="138"/>
        <v>0.65</v>
      </c>
      <c r="FG37" s="59">
        <f t="shared" si="138"/>
        <v>0.65</v>
      </c>
      <c r="FH37" s="59">
        <f t="shared" si="138"/>
        <v>0.5</v>
      </c>
      <c r="FI37" s="59">
        <f t="shared" si="138"/>
        <v>0.5</v>
      </c>
      <c r="FJ37" s="59">
        <f t="shared" si="138"/>
        <v>0.5</v>
      </c>
      <c r="FK37" s="59">
        <f t="shared" si="138"/>
        <v>0.5</v>
      </c>
      <c r="FM37" s="59">
        <f t="shared" si="139"/>
        <v>0</v>
      </c>
      <c r="FN37" s="59">
        <f t="shared" si="186"/>
        <v>0</v>
      </c>
      <c r="FO37" s="59">
        <f t="shared" si="140"/>
        <v>0</v>
      </c>
      <c r="FP37" s="59">
        <f t="shared" si="141"/>
        <v>0</v>
      </c>
      <c r="FQ37" s="59">
        <f t="shared" si="142"/>
        <v>0</v>
      </c>
      <c r="FR37" s="59">
        <f t="shared" si="143"/>
        <v>0</v>
      </c>
      <c r="FS37" s="59">
        <f t="shared" si="144"/>
        <v>0</v>
      </c>
      <c r="FT37" s="59">
        <f t="shared" si="145"/>
        <v>0</v>
      </c>
      <c r="FU37" s="59">
        <f t="shared" si="57"/>
        <v>0</v>
      </c>
      <c r="FW37" s="59">
        <f t="shared" si="146"/>
        <v>0</v>
      </c>
      <c r="FX37" s="59">
        <f t="shared" si="147"/>
        <v>0</v>
      </c>
      <c r="FY37" s="59">
        <f t="shared" si="148"/>
        <v>1</v>
      </c>
      <c r="FZ37" s="59">
        <f t="shared" si="149"/>
        <v>0</v>
      </c>
      <c r="GA37" s="59">
        <f t="shared" si="150"/>
        <v>0</v>
      </c>
      <c r="GB37" s="59">
        <f t="shared" si="151"/>
        <v>0</v>
      </c>
      <c r="GC37" s="59">
        <f t="shared" si="152"/>
        <v>0</v>
      </c>
      <c r="GD37" s="59">
        <f t="shared" si="153"/>
        <v>0</v>
      </c>
      <c r="GF37" s="59">
        <f t="shared" si="154"/>
        <v>0.85</v>
      </c>
      <c r="GG37" s="59">
        <f t="shared" si="154"/>
        <v>0.85</v>
      </c>
      <c r="GH37" s="59">
        <f t="shared" si="154"/>
        <v>0.6</v>
      </c>
      <c r="GI37" s="59">
        <f t="shared" si="154"/>
        <v>0.6</v>
      </c>
      <c r="GJ37" s="59">
        <f t="shared" si="154"/>
        <v>0.5</v>
      </c>
      <c r="GK37" s="59">
        <f t="shared" si="154"/>
        <v>0.5</v>
      </c>
      <c r="GL37" s="59">
        <f t="shared" si="154"/>
        <v>0.5</v>
      </c>
      <c r="GM37" s="59">
        <f t="shared" si="154"/>
        <v>0.5</v>
      </c>
      <c r="GO37" s="59">
        <v>11</v>
      </c>
      <c r="GP37" s="59">
        <v>12</v>
      </c>
      <c r="GQ37" s="59">
        <v>20</v>
      </c>
      <c r="GR37" s="59">
        <v>25</v>
      </c>
      <c r="GS37" s="59">
        <v>35</v>
      </c>
      <c r="GT37" s="59">
        <v>35</v>
      </c>
      <c r="GU37" s="59">
        <v>40</v>
      </c>
      <c r="GV37" s="59">
        <v>40</v>
      </c>
      <c r="GX37" s="59">
        <f t="shared" si="155"/>
        <v>0</v>
      </c>
      <c r="GY37" s="59">
        <f t="shared" si="156"/>
        <v>0</v>
      </c>
      <c r="GZ37" s="59">
        <f t="shared" si="157"/>
        <v>0</v>
      </c>
      <c r="HA37" s="59">
        <f t="shared" si="158"/>
        <v>0</v>
      </c>
      <c r="HB37" s="59">
        <f t="shared" si="159"/>
        <v>0</v>
      </c>
      <c r="HC37" s="59">
        <f t="shared" si="160"/>
        <v>0</v>
      </c>
      <c r="HD37" s="59">
        <f t="shared" si="161"/>
        <v>0</v>
      </c>
      <c r="HE37" s="59">
        <f t="shared" si="162"/>
        <v>0</v>
      </c>
      <c r="HF37" s="59">
        <f t="shared" si="58"/>
        <v>0</v>
      </c>
      <c r="HL37" s="57">
        <f t="shared" si="163"/>
        <v>40</v>
      </c>
      <c r="HM37" s="57">
        <f t="shared" si="164"/>
        <v>40</v>
      </c>
      <c r="HN37" s="61" t="str">
        <f t="shared" si="165"/>
        <v/>
      </c>
      <c r="HO37" s="57" t="str">
        <f t="shared" si="188"/>
        <v>2</v>
      </c>
      <c r="HP37" s="57">
        <f t="shared" si="166"/>
        <v>-13</v>
      </c>
      <c r="HQ37" s="57">
        <f t="shared" si="167"/>
        <v>0</v>
      </c>
      <c r="HR37" s="57" t="str">
        <f t="shared" si="168"/>
        <v/>
      </c>
      <c r="HS37" s="57" t="str">
        <f t="shared" si="169"/>
        <v/>
      </c>
      <c r="HT37" s="57">
        <f t="shared" si="59"/>
        <v>0</v>
      </c>
      <c r="HU37" s="57" t="str">
        <f t="shared" si="170"/>
        <v>1</v>
      </c>
      <c r="HV37" s="57">
        <f t="shared" si="171"/>
        <v>-10</v>
      </c>
      <c r="HW37" s="57" t="str">
        <f t="shared" si="172"/>
        <v/>
      </c>
      <c r="HX37" s="57" t="str">
        <f t="shared" si="173"/>
        <v>10</v>
      </c>
      <c r="HY37" s="57" t="str">
        <f t="shared" si="173"/>
        <v>13</v>
      </c>
      <c r="HZ37" s="57" t="str">
        <f t="shared" si="173"/>
        <v>11</v>
      </c>
      <c r="IA37" s="57" t="str">
        <f t="shared" si="173"/>
        <v>16</v>
      </c>
      <c r="IB37" s="57" t="str">
        <f t="shared" si="173"/>
        <v>20</v>
      </c>
      <c r="IC37" s="57" t="str">
        <f t="shared" si="173"/>
        <v>22</v>
      </c>
      <c r="ID37" s="57" t="str">
        <f t="shared" si="173"/>
        <v>27</v>
      </c>
      <c r="IE37" s="57" t="str">
        <f t="shared" si="173"/>
        <v>31</v>
      </c>
      <c r="IG37" s="57">
        <f t="shared" si="61"/>
        <v>0</v>
      </c>
      <c r="IH37" s="57">
        <f t="shared" si="62"/>
        <v>0</v>
      </c>
      <c r="II37" s="57">
        <f t="shared" si="63"/>
        <v>0</v>
      </c>
      <c r="IJ37" s="57">
        <f t="shared" si="64"/>
        <v>0</v>
      </c>
      <c r="IK37" s="57">
        <f t="shared" si="65"/>
        <v>0</v>
      </c>
      <c r="IL37" s="57">
        <f t="shared" si="66"/>
        <v>0</v>
      </c>
      <c r="IM37" s="57">
        <f t="shared" si="67"/>
        <v>0</v>
      </c>
      <c r="IN37" s="57">
        <f t="shared" si="68"/>
        <v>0</v>
      </c>
      <c r="IO37" s="57">
        <f t="shared" si="69"/>
        <v>0</v>
      </c>
      <c r="IP37" s="57">
        <f t="shared" si="174"/>
        <v>0</v>
      </c>
      <c r="IQ37" s="57">
        <f t="shared" si="175"/>
        <v>0</v>
      </c>
      <c r="IR37" s="57">
        <f t="shared" si="176"/>
        <v>0</v>
      </c>
      <c r="IS37" s="57">
        <f t="shared" si="177"/>
        <v>0</v>
      </c>
      <c r="IT37" s="57">
        <f t="shared" si="178"/>
        <v>0</v>
      </c>
      <c r="IU37" s="57">
        <f t="shared" si="179"/>
        <v>0</v>
      </c>
      <c r="IV37" s="57">
        <f t="shared" si="180"/>
        <v>0</v>
      </c>
      <c r="IW37" s="57">
        <f t="shared" si="181"/>
        <v>0</v>
      </c>
    </row>
    <row r="38" spans="1:257" ht="17.100000000000001" customHeight="1" thickTop="1" thickBot="1" x14ac:dyDescent="0.25">
      <c r="A38" s="367"/>
      <c r="B38" s="115">
        <v>24</v>
      </c>
      <c r="C38" s="108">
        <v>60</v>
      </c>
      <c r="D38" s="5"/>
      <c r="E38" s="5"/>
      <c r="F38" s="5"/>
      <c r="G38" s="5"/>
      <c r="H38" s="5"/>
      <c r="I38" s="5"/>
      <c r="J38" s="5"/>
      <c r="K38" s="20"/>
      <c r="L38" s="236" t="s">
        <v>63</v>
      </c>
      <c r="M38" s="237"/>
      <c r="N38" s="237"/>
      <c r="O38" s="233">
        <f>IF(M22+P18+M25=3,IP78,0)</f>
        <v>110.58406140636072</v>
      </c>
      <c r="P38" s="234"/>
      <c r="Q38" s="218">
        <f>IF(M22+P18+M25=3,IR78,0)</f>
        <v>70.931271631832047</v>
      </c>
      <c r="R38" s="219"/>
      <c r="S38" s="216">
        <f>IF(M22+P18+M25=3,IT78,0)</f>
        <v>181.51533303819275</v>
      </c>
      <c r="T38" s="217"/>
      <c r="U38" s="248">
        <f>IF(M22+P18+M25=3,IV78,0)</f>
        <v>91.455525512198491</v>
      </c>
      <c r="V38" s="249"/>
      <c r="W38" s="178">
        <f>IF(M22=P18,S38/V29,0)</f>
        <v>90.757666519096375</v>
      </c>
      <c r="X38" s="13" t="b">
        <v>0</v>
      </c>
      <c r="Y38" s="13" t="b">
        <v>0</v>
      </c>
      <c r="Z38" s="13" t="b">
        <v>1</v>
      </c>
      <c r="AA38" s="13" t="b">
        <v>0</v>
      </c>
      <c r="AB38" s="13" t="b">
        <v>0</v>
      </c>
      <c r="AC38" s="13" t="b">
        <v>0</v>
      </c>
      <c r="AD38" s="13" t="b">
        <v>0</v>
      </c>
      <c r="AE38" s="13" t="b">
        <v>0</v>
      </c>
      <c r="AG38" s="57">
        <f t="shared" si="41"/>
        <v>0</v>
      </c>
      <c r="AH38" s="57">
        <f t="shared" si="42"/>
        <v>0</v>
      </c>
      <c r="AI38" s="57">
        <f t="shared" si="43"/>
        <v>1</v>
      </c>
      <c r="AJ38" s="57">
        <f t="shared" si="44"/>
        <v>0</v>
      </c>
      <c r="AK38" s="57">
        <f t="shared" si="45"/>
        <v>0</v>
      </c>
      <c r="AL38" s="57">
        <f t="shared" si="46"/>
        <v>0</v>
      </c>
      <c r="AM38" s="57">
        <f t="shared" si="47"/>
        <v>0</v>
      </c>
      <c r="AN38" s="57">
        <f t="shared" si="48"/>
        <v>0</v>
      </c>
      <c r="AP38" s="57">
        <f t="shared" si="70"/>
        <v>1</v>
      </c>
      <c r="AQ38" s="57">
        <f t="shared" si="71"/>
        <v>1</v>
      </c>
      <c r="AS38" s="57">
        <f t="shared" si="49"/>
        <v>1</v>
      </c>
      <c r="AT38" s="57" t="b">
        <f t="shared" si="50"/>
        <v>1</v>
      </c>
      <c r="AU38" s="57">
        <f t="shared" si="72"/>
        <v>1</v>
      </c>
      <c r="AV38" s="63">
        <f t="shared" si="73"/>
        <v>1</v>
      </c>
      <c r="AW38" s="57">
        <f t="shared" si="182"/>
        <v>2</v>
      </c>
      <c r="AX38" s="57">
        <f t="shared" si="183"/>
        <v>1</v>
      </c>
      <c r="AY38" s="57">
        <f t="shared" si="182"/>
        <v>3</v>
      </c>
      <c r="AZ38" s="57">
        <f t="shared" si="187"/>
        <v>1</v>
      </c>
      <c r="BA38" s="57" t="str">
        <f t="shared" si="51"/>
        <v/>
      </c>
      <c r="BB38" s="57" t="str">
        <f t="shared" si="184"/>
        <v/>
      </c>
      <c r="BC38" s="57">
        <f t="shared" si="74"/>
        <v>1</v>
      </c>
      <c r="BD38" s="57" t="str">
        <f t="shared" si="75"/>
        <v/>
      </c>
      <c r="BE38" s="57" t="str">
        <f t="shared" si="76"/>
        <v/>
      </c>
      <c r="BG38" s="57">
        <f>IF(BF65=2,C38,0)</f>
        <v>60</v>
      </c>
      <c r="BH38" s="57">
        <f t="shared" si="77"/>
        <v>40</v>
      </c>
      <c r="BI38" s="57">
        <f t="shared" si="52"/>
        <v>1</v>
      </c>
      <c r="BL38" s="57">
        <f t="shared" si="78"/>
        <v>0</v>
      </c>
      <c r="BM38" s="57">
        <f t="shared" si="79"/>
        <v>0</v>
      </c>
      <c r="BN38" s="57">
        <f t="shared" si="80"/>
        <v>0</v>
      </c>
      <c r="BO38" s="57">
        <f t="shared" si="81"/>
        <v>0</v>
      </c>
      <c r="BP38" s="57">
        <f t="shared" si="82"/>
        <v>0.7</v>
      </c>
      <c r="BQ38" s="57">
        <f t="shared" si="83"/>
        <v>30</v>
      </c>
      <c r="BR38" s="57">
        <f t="shared" si="84"/>
        <v>0</v>
      </c>
      <c r="BS38" s="57">
        <f t="shared" si="85"/>
        <v>0</v>
      </c>
      <c r="BT38" s="57">
        <f t="shared" si="86"/>
        <v>0</v>
      </c>
      <c r="BU38" s="57">
        <f t="shared" si="87"/>
        <v>0</v>
      </c>
      <c r="BV38" s="57">
        <f t="shared" si="88"/>
        <v>0</v>
      </c>
      <c r="BW38" s="57">
        <f t="shared" si="89"/>
        <v>0</v>
      </c>
      <c r="BX38" s="57">
        <f t="shared" si="90"/>
        <v>0</v>
      </c>
      <c r="BY38" s="57">
        <f t="shared" si="91"/>
        <v>0</v>
      </c>
      <c r="BZ38" s="57">
        <f t="shared" si="92"/>
        <v>0</v>
      </c>
      <c r="CA38" s="57">
        <f t="shared" si="93"/>
        <v>0</v>
      </c>
      <c r="CC38" s="57">
        <f>N17-B38</f>
        <v>-12</v>
      </c>
      <c r="CD38" s="57">
        <f t="shared" si="94"/>
        <v>0</v>
      </c>
      <c r="CE38" s="57" t="str">
        <f t="shared" si="185"/>
        <v>4</v>
      </c>
      <c r="CF38" s="57" t="str">
        <f t="shared" si="95"/>
        <v/>
      </c>
      <c r="CG38" s="57">
        <f t="shared" si="96"/>
        <v>0</v>
      </c>
      <c r="CH38" s="57">
        <f t="shared" si="97"/>
        <v>0</v>
      </c>
      <c r="CI38" s="57">
        <f t="shared" si="98"/>
        <v>0</v>
      </c>
      <c r="CJ38" s="57">
        <f t="shared" si="99"/>
        <v>0</v>
      </c>
      <c r="CK38" s="57" t="str">
        <f t="shared" si="100"/>
        <v/>
      </c>
      <c r="CL38" s="57" t="str">
        <f t="shared" si="53"/>
        <v/>
      </c>
      <c r="CM38" s="57">
        <f t="shared" si="101"/>
        <v>2</v>
      </c>
      <c r="CN38" s="57">
        <f t="shared" si="102"/>
        <v>-10</v>
      </c>
      <c r="CO38" s="57" t="str">
        <f t="shared" si="103"/>
        <v/>
      </c>
      <c r="CP38" s="57" t="str">
        <f t="shared" si="54"/>
        <v/>
      </c>
      <c r="DH38" s="59">
        <f t="shared" si="104"/>
        <v>0</v>
      </c>
      <c r="DI38" s="59">
        <f t="shared" si="105"/>
        <v>0</v>
      </c>
      <c r="DJ38" s="70">
        <f t="shared" si="106"/>
        <v>0</v>
      </c>
      <c r="DK38" s="59">
        <f t="shared" si="107"/>
        <v>0</v>
      </c>
      <c r="DL38" s="70">
        <f t="shared" si="108"/>
        <v>3.4000000000000002E-2</v>
      </c>
      <c r="DM38" s="59">
        <f t="shared" si="109"/>
        <v>23</v>
      </c>
      <c r="DN38" s="70">
        <f t="shared" si="110"/>
        <v>0</v>
      </c>
      <c r="DO38" s="59">
        <f t="shared" si="111"/>
        <v>0</v>
      </c>
      <c r="DP38" s="59">
        <f t="shared" si="112"/>
        <v>0</v>
      </c>
      <c r="DQ38" s="59">
        <f t="shared" si="113"/>
        <v>0</v>
      </c>
      <c r="DR38" s="59">
        <f t="shared" si="114"/>
        <v>0</v>
      </c>
      <c r="DS38" s="59">
        <f t="shared" si="115"/>
        <v>0</v>
      </c>
      <c r="DT38" s="70">
        <f t="shared" si="116"/>
        <v>0</v>
      </c>
      <c r="DU38" s="59">
        <f t="shared" si="117"/>
        <v>0</v>
      </c>
      <c r="DV38" s="70">
        <f t="shared" si="118"/>
        <v>0</v>
      </c>
      <c r="DW38" s="59">
        <f t="shared" si="119"/>
        <v>0</v>
      </c>
      <c r="DY38" s="70">
        <f t="shared" si="120"/>
        <v>3.4000000000000002E-2</v>
      </c>
      <c r="DZ38" s="59">
        <f t="shared" si="120"/>
        <v>23</v>
      </c>
      <c r="EA38" s="59">
        <f t="shared" si="121"/>
        <v>0.78200000000000003</v>
      </c>
      <c r="EB38" s="59" t="str">
        <f t="shared" si="122"/>
        <v/>
      </c>
      <c r="EC38" s="59" t="str">
        <f t="shared" si="55"/>
        <v/>
      </c>
      <c r="EI38" s="59">
        <f>IF(BF65=2,C38,0)</f>
        <v>60</v>
      </c>
      <c r="EJ38" s="59">
        <f t="shared" si="123"/>
        <v>50</v>
      </c>
      <c r="EK38" s="59">
        <f t="shared" si="124"/>
        <v>50</v>
      </c>
      <c r="EL38" s="59">
        <f t="shared" si="125"/>
        <v>50</v>
      </c>
      <c r="EM38" s="59" t="str">
        <f t="shared" si="126"/>
        <v/>
      </c>
      <c r="EN38" s="59" t="str">
        <f t="shared" si="127"/>
        <v/>
      </c>
      <c r="EO38" s="59" t="str">
        <f t="shared" si="128"/>
        <v/>
      </c>
      <c r="EP38" s="59" t="str">
        <f t="shared" si="129"/>
        <v/>
      </c>
      <c r="EQ38" s="59">
        <f t="shared" si="56"/>
        <v>0</v>
      </c>
      <c r="EU38" s="59">
        <f t="shared" si="130"/>
        <v>0</v>
      </c>
      <c r="EV38" s="59">
        <f t="shared" si="131"/>
        <v>0</v>
      </c>
      <c r="EW38" s="59">
        <f t="shared" si="132"/>
        <v>0</v>
      </c>
      <c r="EX38" s="59">
        <f t="shared" si="133"/>
        <v>0</v>
      </c>
      <c r="EY38" s="59">
        <f t="shared" si="134"/>
        <v>0</v>
      </c>
      <c r="EZ38" s="59">
        <f t="shared" si="135"/>
        <v>0</v>
      </c>
      <c r="FA38" s="59">
        <f t="shared" si="136"/>
        <v>0</v>
      </c>
      <c r="FB38" s="59">
        <f t="shared" si="137"/>
        <v>0</v>
      </c>
      <c r="FD38" s="59">
        <f t="shared" si="138"/>
        <v>0.8</v>
      </c>
      <c r="FE38" s="59">
        <f t="shared" si="138"/>
        <v>0.8</v>
      </c>
      <c r="FF38" s="59">
        <f t="shared" si="138"/>
        <v>0.65</v>
      </c>
      <c r="FG38" s="59">
        <f t="shared" si="138"/>
        <v>0.65</v>
      </c>
      <c r="FH38" s="59">
        <f t="shared" si="138"/>
        <v>0.5</v>
      </c>
      <c r="FI38" s="59">
        <f t="shared" si="138"/>
        <v>0.5</v>
      </c>
      <c r="FJ38" s="59">
        <f t="shared" si="138"/>
        <v>0.5</v>
      </c>
      <c r="FK38" s="59">
        <f t="shared" si="138"/>
        <v>0.5</v>
      </c>
      <c r="FM38" s="59">
        <f t="shared" si="139"/>
        <v>0</v>
      </c>
      <c r="FN38" s="59">
        <f t="shared" si="186"/>
        <v>0</v>
      </c>
      <c r="FO38" s="59">
        <f t="shared" si="140"/>
        <v>0</v>
      </c>
      <c r="FP38" s="59">
        <f t="shared" si="141"/>
        <v>0</v>
      </c>
      <c r="FQ38" s="59">
        <f t="shared" si="142"/>
        <v>0</v>
      </c>
      <c r="FR38" s="59">
        <f t="shared" si="143"/>
        <v>0</v>
      </c>
      <c r="FS38" s="59">
        <f t="shared" si="144"/>
        <v>0</v>
      </c>
      <c r="FT38" s="59">
        <f t="shared" si="145"/>
        <v>0</v>
      </c>
      <c r="FU38" s="59">
        <f t="shared" si="57"/>
        <v>0</v>
      </c>
      <c r="FW38" s="59">
        <f t="shared" si="146"/>
        <v>0</v>
      </c>
      <c r="FX38" s="59">
        <f t="shared" si="147"/>
        <v>0</v>
      </c>
      <c r="FY38" s="59">
        <f t="shared" si="148"/>
        <v>1</v>
      </c>
      <c r="FZ38" s="59">
        <f t="shared" si="149"/>
        <v>0</v>
      </c>
      <c r="GA38" s="59">
        <f t="shared" si="150"/>
        <v>0</v>
      </c>
      <c r="GB38" s="59">
        <f t="shared" si="151"/>
        <v>0</v>
      </c>
      <c r="GC38" s="59">
        <f t="shared" si="152"/>
        <v>0</v>
      </c>
      <c r="GD38" s="59">
        <f t="shared" si="153"/>
        <v>0</v>
      </c>
      <c r="GF38" s="59">
        <f t="shared" si="154"/>
        <v>0.85</v>
      </c>
      <c r="GG38" s="59">
        <f t="shared" si="154"/>
        <v>0.85</v>
      </c>
      <c r="GH38" s="59">
        <f t="shared" si="154"/>
        <v>0.6</v>
      </c>
      <c r="GI38" s="59">
        <f t="shared" si="154"/>
        <v>0.6</v>
      </c>
      <c r="GJ38" s="59">
        <f t="shared" si="154"/>
        <v>0.5</v>
      </c>
      <c r="GK38" s="59">
        <f t="shared" si="154"/>
        <v>0.5</v>
      </c>
      <c r="GL38" s="59">
        <f t="shared" si="154"/>
        <v>0.5</v>
      </c>
      <c r="GM38" s="59">
        <f t="shared" si="154"/>
        <v>0.5</v>
      </c>
      <c r="GO38" s="59">
        <v>11</v>
      </c>
      <c r="GP38" s="59">
        <v>12</v>
      </c>
      <c r="GQ38" s="59">
        <v>20</v>
      </c>
      <c r="GR38" s="59">
        <v>25</v>
      </c>
      <c r="GS38" s="59">
        <v>35</v>
      </c>
      <c r="GT38" s="59">
        <v>35</v>
      </c>
      <c r="GU38" s="59">
        <v>40</v>
      </c>
      <c r="GV38" s="59">
        <v>40</v>
      </c>
      <c r="GX38" s="59">
        <f t="shared" si="155"/>
        <v>0</v>
      </c>
      <c r="GY38" s="59">
        <f t="shared" si="156"/>
        <v>0</v>
      </c>
      <c r="GZ38" s="59">
        <f t="shared" si="157"/>
        <v>0</v>
      </c>
      <c r="HA38" s="59">
        <f t="shared" si="158"/>
        <v>0</v>
      </c>
      <c r="HB38" s="59">
        <f t="shared" si="159"/>
        <v>0</v>
      </c>
      <c r="HC38" s="59">
        <f t="shared" si="160"/>
        <v>0</v>
      </c>
      <c r="HD38" s="59">
        <f t="shared" si="161"/>
        <v>0</v>
      </c>
      <c r="HE38" s="59">
        <f t="shared" si="162"/>
        <v>0</v>
      </c>
      <c r="HF38" s="59">
        <f t="shared" si="58"/>
        <v>0</v>
      </c>
      <c r="HL38" s="57">
        <f t="shared" si="163"/>
        <v>40</v>
      </c>
      <c r="HM38" s="57">
        <f t="shared" si="164"/>
        <v>40</v>
      </c>
      <c r="HN38" s="61" t="str">
        <f t="shared" si="165"/>
        <v/>
      </c>
      <c r="HO38" s="57" t="str">
        <f t="shared" si="188"/>
        <v>2</v>
      </c>
      <c r="HP38" s="57">
        <f t="shared" si="166"/>
        <v>-14</v>
      </c>
      <c r="HQ38" s="57">
        <f t="shared" si="167"/>
        <v>0</v>
      </c>
      <c r="HR38" s="57" t="str">
        <f t="shared" si="168"/>
        <v/>
      </c>
      <c r="HS38" s="57" t="str">
        <f t="shared" si="169"/>
        <v/>
      </c>
      <c r="HT38" s="57">
        <f t="shared" si="59"/>
        <v>0</v>
      </c>
      <c r="HU38" s="57" t="str">
        <f t="shared" si="170"/>
        <v>1</v>
      </c>
      <c r="HV38" s="57">
        <f t="shared" si="171"/>
        <v>-11</v>
      </c>
      <c r="HW38" s="57" t="str">
        <f t="shared" si="172"/>
        <v/>
      </c>
      <c r="HX38" s="57" t="str">
        <f t="shared" si="173"/>
        <v>10</v>
      </c>
      <c r="HY38" s="57" t="str">
        <f t="shared" si="173"/>
        <v>13</v>
      </c>
      <c r="HZ38" s="57" t="str">
        <f t="shared" si="173"/>
        <v>11</v>
      </c>
      <c r="IA38" s="57" t="str">
        <f t="shared" si="173"/>
        <v>16</v>
      </c>
      <c r="IB38" s="57" t="str">
        <f t="shared" si="173"/>
        <v>20</v>
      </c>
      <c r="IC38" s="57" t="str">
        <f t="shared" si="173"/>
        <v>22</v>
      </c>
      <c r="ID38" s="57" t="str">
        <f t="shared" si="173"/>
        <v>27</v>
      </c>
      <c r="IE38" s="57" t="str">
        <f t="shared" si="173"/>
        <v>31</v>
      </c>
      <c r="IG38" s="57">
        <f t="shared" si="61"/>
        <v>0</v>
      </c>
      <c r="IH38" s="57">
        <f t="shared" si="62"/>
        <v>0</v>
      </c>
      <c r="II38" s="57">
        <f t="shared" si="63"/>
        <v>0</v>
      </c>
      <c r="IJ38" s="57">
        <f t="shared" si="64"/>
        <v>0</v>
      </c>
      <c r="IK38" s="57">
        <f t="shared" si="65"/>
        <v>0</v>
      </c>
      <c r="IL38" s="57">
        <f t="shared" si="66"/>
        <v>0</v>
      </c>
      <c r="IM38" s="57">
        <f t="shared" si="67"/>
        <v>0</v>
      </c>
      <c r="IN38" s="57">
        <f t="shared" si="68"/>
        <v>0</v>
      </c>
      <c r="IO38" s="57">
        <f t="shared" si="69"/>
        <v>0</v>
      </c>
      <c r="IP38" s="57">
        <f t="shared" si="174"/>
        <v>0</v>
      </c>
      <c r="IQ38" s="57">
        <f t="shared" si="175"/>
        <v>0</v>
      </c>
      <c r="IR38" s="57">
        <f t="shared" si="176"/>
        <v>0</v>
      </c>
      <c r="IS38" s="57">
        <f t="shared" si="177"/>
        <v>0</v>
      </c>
      <c r="IT38" s="57">
        <f t="shared" si="178"/>
        <v>0</v>
      </c>
      <c r="IU38" s="57">
        <f t="shared" si="179"/>
        <v>0</v>
      </c>
      <c r="IV38" s="57">
        <f t="shared" si="180"/>
        <v>0</v>
      </c>
      <c r="IW38" s="57">
        <f t="shared" si="181"/>
        <v>0</v>
      </c>
    </row>
    <row r="39" spans="1:257" ht="17.100000000000001" customHeight="1" thickTop="1" thickBot="1" x14ac:dyDescent="0.25">
      <c r="A39" s="367"/>
      <c r="B39" s="115">
        <v>25</v>
      </c>
      <c r="C39" s="108"/>
      <c r="D39" s="5"/>
      <c r="E39" s="5"/>
      <c r="F39" s="5"/>
      <c r="G39" s="5"/>
      <c r="H39" s="5"/>
      <c r="I39" s="5"/>
      <c r="J39" s="5"/>
      <c r="K39" s="20"/>
      <c r="L39" s="236" t="s">
        <v>34</v>
      </c>
      <c r="M39" s="289"/>
      <c r="N39" s="289"/>
      <c r="O39" s="233">
        <f>IF(M22+P18+M25=3,DA126,0)</f>
        <v>101.90698249714571</v>
      </c>
      <c r="P39" s="234"/>
      <c r="Q39" s="218">
        <f>IF(M22+P18+M25=3,DA127,0)</f>
        <v>80.012437896115046</v>
      </c>
      <c r="R39" s="219"/>
      <c r="S39" s="216">
        <f>IF(M22+P18+M25=3,DA128,0)</f>
        <v>181.91942039326074</v>
      </c>
      <c r="T39" s="217"/>
      <c r="U39" s="248">
        <f>IF(M22+P18+M25=3,DA130,0)</f>
        <v>90.959710196630368</v>
      </c>
      <c r="V39" s="249"/>
      <c r="W39" s="178">
        <f>IF(M22=P18,S39/V29,0)</f>
        <v>90.959710196630368</v>
      </c>
      <c r="X39" s="13" t="b">
        <v>0</v>
      </c>
      <c r="Y39" s="13" t="b">
        <v>0</v>
      </c>
      <c r="Z39" s="13" t="b">
        <v>0</v>
      </c>
      <c r="AA39" s="13" t="b">
        <v>0</v>
      </c>
      <c r="AB39" s="13" t="b">
        <v>0</v>
      </c>
      <c r="AC39" s="13" t="b">
        <v>0</v>
      </c>
      <c r="AD39" s="13" t="b">
        <v>0</v>
      </c>
      <c r="AE39" s="13" t="b">
        <v>0</v>
      </c>
      <c r="AG39" s="57">
        <f t="shared" si="41"/>
        <v>0</v>
      </c>
      <c r="AH39" s="57">
        <f t="shared" si="42"/>
        <v>0</v>
      </c>
      <c r="AI39" s="57">
        <f t="shared" si="43"/>
        <v>0</v>
      </c>
      <c r="AJ39" s="57">
        <f t="shared" si="44"/>
        <v>0</v>
      </c>
      <c r="AK39" s="57">
        <f t="shared" si="45"/>
        <v>0</v>
      </c>
      <c r="AL39" s="57">
        <f t="shared" si="46"/>
        <v>0</v>
      </c>
      <c r="AM39" s="57">
        <f t="shared" si="47"/>
        <v>0</v>
      </c>
      <c r="AN39" s="57">
        <f t="shared" si="48"/>
        <v>0</v>
      </c>
      <c r="AP39" s="57">
        <f t="shared" si="70"/>
        <v>0</v>
      </c>
      <c r="AQ39" s="57">
        <f t="shared" si="71"/>
        <v>0</v>
      </c>
      <c r="AS39" s="57">
        <f t="shared" si="49"/>
        <v>0</v>
      </c>
      <c r="AT39" s="57" t="b">
        <f t="shared" si="50"/>
        <v>1</v>
      </c>
      <c r="AU39" s="57">
        <f t="shared" si="72"/>
        <v>1</v>
      </c>
      <c r="AV39" s="63">
        <f t="shared" si="73"/>
        <v>0</v>
      </c>
      <c r="AW39" s="57">
        <f t="shared" si="182"/>
        <v>1</v>
      </c>
      <c r="AX39" s="57">
        <f t="shared" si="183"/>
        <v>0</v>
      </c>
      <c r="AY39" s="57">
        <f t="shared" si="182"/>
        <v>1</v>
      </c>
      <c r="AZ39" s="57">
        <f t="shared" si="187"/>
        <v>0</v>
      </c>
      <c r="BA39" s="57">
        <f t="shared" si="51"/>
        <v>1</v>
      </c>
      <c r="BB39" s="57" t="str">
        <f t="shared" si="184"/>
        <v/>
      </c>
      <c r="BC39" s="57" t="str">
        <f t="shared" si="74"/>
        <v/>
      </c>
      <c r="BD39" s="57" t="str">
        <f t="shared" si="75"/>
        <v/>
      </c>
      <c r="BE39" s="57" t="str">
        <f t="shared" si="76"/>
        <v/>
      </c>
      <c r="BG39" s="57">
        <f>IF(BF65=2,C39,0)</f>
        <v>0</v>
      </c>
      <c r="BH39" s="57">
        <f t="shared" si="77"/>
        <v>0</v>
      </c>
      <c r="BI39" s="57" t="str">
        <f t="shared" si="52"/>
        <v/>
      </c>
      <c r="BL39" s="57">
        <f t="shared" si="78"/>
        <v>0</v>
      </c>
      <c r="BM39" s="57">
        <f t="shared" si="79"/>
        <v>0</v>
      </c>
      <c r="BN39" s="57">
        <f t="shared" si="80"/>
        <v>0</v>
      </c>
      <c r="BO39" s="57">
        <f t="shared" si="81"/>
        <v>0</v>
      </c>
      <c r="BP39" s="57">
        <f t="shared" si="82"/>
        <v>0</v>
      </c>
      <c r="BQ39" s="57">
        <f t="shared" si="83"/>
        <v>0</v>
      </c>
      <c r="BR39" s="57">
        <f t="shared" si="84"/>
        <v>0</v>
      </c>
      <c r="BS39" s="57">
        <f t="shared" si="85"/>
        <v>0</v>
      </c>
      <c r="BT39" s="57">
        <f t="shared" si="86"/>
        <v>0</v>
      </c>
      <c r="BU39" s="57">
        <f t="shared" si="87"/>
        <v>0</v>
      </c>
      <c r="BV39" s="57">
        <f t="shared" si="88"/>
        <v>0</v>
      </c>
      <c r="BW39" s="57">
        <f t="shared" si="89"/>
        <v>0</v>
      </c>
      <c r="BX39" s="57">
        <f t="shared" si="90"/>
        <v>0</v>
      </c>
      <c r="BY39" s="57">
        <f t="shared" si="91"/>
        <v>0</v>
      </c>
      <c r="BZ39" s="57">
        <f t="shared" si="92"/>
        <v>0</v>
      </c>
      <c r="CA39" s="57">
        <f t="shared" si="93"/>
        <v>0</v>
      </c>
      <c r="CC39" s="57">
        <f>N17-B39</f>
        <v>-13</v>
      </c>
      <c r="CD39" s="57">
        <f t="shared" si="94"/>
        <v>0</v>
      </c>
      <c r="CE39" s="57" t="str">
        <f t="shared" si="185"/>
        <v>4</v>
      </c>
      <c r="CF39" s="57" t="str">
        <f t="shared" si="95"/>
        <v/>
      </c>
      <c r="CG39" s="57">
        <f t="shared" si="96"/>
        <v>0</v>
      </c>
      <c r="CH39" s="57">
        <f t="shared" si="97"/>
        <v>0</v>
      </c>
      <c r="CI39" s="57">
        <f t="shared" si="98"/>
        <v>0</v>
      </c>
      <c r="CJ39" s="57">
        <f t="shared" si="99"/>
        <v>0</v>
      </c>
      <c r="CK39" s="57" t="str">
        <f t="shared" si="100"/>
        <v/>
      </c>
      <c r="CL39" s="57" t="str">
        <f t="shared" si="53"/>
        <v/>
      </c>
      <c r="CM39" s="57">
        <f t="shared" si="101"/>
        <v>2</v>
      </c>
      <c r="CN39" s="57">
        <f t="shared" si="102"/>
        <v>-11</v>
      </c>
      <c r="CO39" s="57" t="str">
        <f t="shared" si="103"/>
        <v/>
      </c>
      <c r="CP39" s="57" t="str">
        <f t="shared" si="54"/>
        <v/>
      </c>
      <c r="DH39" s="59">
        <f t="shared" si="104"/>
        <v>0</v>
      </c>
      <c r="DI39" s="59">
        <f t="shared" si="105"/>
        <v>0</v>
      </c>
      <c r="DJ39" s="70">
        <f t="shared" si="106"/>
        <v>0</v>
      </c>
      <c r="DK39" s="59">
        <f t="shared" si="107"/>
        <v>0</v>
      </c>
      <c r="DL39" s="70">
        <f t="shared" si="108"/>
        <v>0</v>
      </c>
      <c r="DM39" s="59">
        <f t="shared" si="109"/>
        <v>0</v>
      </c>
      <c r="DN39" s="70">
        <f t="shared" si="110"/>
        <v>0</v>
      </c>
      <c r="DO39" s="59">
        <f t="shared" si="111"/>
        <v>0</v>
      </c>
      <c r="DP39" s="59">
        <f t="shared" si="112"/>
        <v>0</v>
      </c>
      <c r="DQ39" s="59">
        <f t="shared" si="113"/>
        <v>0</v>
      </c>
      <c r="DR39" s="59">
        <f t="shared" si="114"/>
        <v>0</v>
      </c>
      <c r="DS39" s="59">
        <f t="shared" si="115"/>
        <v>0</v>
      </c>
      <c r="DT39" s="70">
        <f t="shared" si="116"/>
        <v>0</v>
      </c>
      <c r="DU39" s="59">
        <f t="shared" si="117"/>
        <v>0</v>
      </c>
      <c r="DV39" s="70">
        <f t="shared" si="118"/>
        <v>0</v>
      </c>
      <c r="DW39" s="59">
        <f t="shared" si="119"/>
        <v>0</v>
      </c>
      <c r="DY39" s="70">
        <f t="shared" si="120"/>
        <v>0</v>
      </c>
      <c r="DZ39" s="59">
        <f t="shared" si="120"/>
        <v>0</v>
      </c>
      <c r="EA39" s="59">
        <f t="shared" si="121"/>
        <v>0</v>
      </c>
      <c r="EB39" s="59" t="str">
        <f t="shared" si="122"/>
        <v/>
      </c>
      <c r="EC39" s="59" t="str">
        <f t="shared" si="55"/>
        <v/>
      </c>
      <c r="EI39" s="59">
        <f>IF(BF65=2,C39,0)</f>
        <v>0</v>
      </c>
      <c r="EJ39" s="59">
        <f t="shared" si="123"/>
        <v>0</v>
      </c>
      <c r="EK39" s="59" t="str">
        <f t="shared" si="124"/>
        <v/>
      </c>
      <c r="EL39" s="59" t="str">
        <f t="shared" si="125"/>
        <v/>
      </c>
      <c r="EM39" s="59" t="str">
        <f t="shared" si="126"/>
        <v/>
      </c>
      <c r="EN39" s="59" t="str">
        <f t="shared" si="127"/>
        <v/>
      </c>
      <c r="EO39" s="59" t="str">
        <f t="shared" si="128"/>
        <v/>
      </c>
      <c r="EP39" s="59" t="str">
        <f t="shared" si="129"/>
        <v/>
      </c>
      <c r="EQ39" s="59">
        <f t="shared" si="56"/>
        <v>0</v>
      </c>
      <c r="EU39" s="59">
        <f t="shared" si="130"/>
        <v>0</v>
      </c>
      <c r="EV39" s="59">
        <f t="shared" si="131"/>
        <v>0</v>
      </c>
      <c r="EW39" s="59">
        <f t="shared" si="132"/>
        <v>0</v>
      </c>
      <c r="EX39" s="59">
        <f t="shared" si="133"/>
        <v>0</v>
      </c>
      <c r="EY39" s="59">
        <f t="shared" si="134"/>
        <v>0</v>
      </c>
      <c r="EZ39" s="59">
        <f t="shared" si="135"/>
        <v>0</v>
      </c>
      <c r="FA39" s="59">
        <f t="shared" si="136"/>
        <v>0</v>
      </c>
      <c r="FB39" s="59">
        <f t="shared" si="137"/>
        <v>0</v>
      </c>
      <c r="FD39" s="59">
        <f t="shared" si="138"/>
        <v>0.8</v>
      </c>
      <c r="FE39" s="59">
        <f t="shared" si="138"/>
        <v>0.8</v>
      </c>
      <c r="FF39" s="59">
        <f t="shared" si="138"/>
        <v>0.65</v>
      </c>
      <c r="FG39" s="59">
        <f t="shared" si="138"/>
        <v>0.65</v>
      </c>
      <c r="FH39" s="59">
        <f t="shared" si="138"/>
        <v>0.5</v>
      </c>
      <c r="FI39" s="59">
        <f t="shared" si="138"/>
        <v>0.5</v>
      </c>
      <c r="FJ39" s="59">
        <f t="shared" si="138"/>
        <v>0.5</v>
      </c>
      <c r="FK39" s="59">
        <f t="shared" si="138"/>
        <v>0.5</v>
      </c>
      <c r="FM39" s="59">
        <f t="shared" si="139"/>
        <v>0</v>
      </c>
      <c r="FN39" s="59">
        <f t="shared" si="186"/>
        <v>0</v>
      </c>
      <c r="FO39" s="59">
        <f t="shared" si="140"/>
        <v>0</v>
      </c>
      <c r="FP39" s="59">
        <f t="shared" si="141"/>
        <v>0</v>
      </c>
      <c r="FQ39" s="59">
        <f t="shared" si="142"/>
        <v>0</v>
      </c>
      <c r="FR39" s="59">
        <f t="shared" si="143"/>
        <v>0</v>
      </c>
      <c r="FS39" s="59">
        <f t="shared" si="144"/>
        <v>0</v>
      </c>
      <c r="FT39" s="59">
        <f t="shared" si="145"/>
        <v>0</v>
      </c>
      <c r="FU39" s="59">
        <f t="shared" si="57"/>
        <v>0</v>
      </c>
      <c r="FW39" s="59">
        <f t="shared" si="146"/>
        <v>0</v>
      </c>
      <c r="FX39" s="59">
        <f t="shared" si="147"/>
        <v>0</v>
      </c>
      <c r="FY39" s="59">
        <f t="shared" si="148"/>
        <v>0</v>
      </c>
      <c r="FZ39" s="59">
        <f t="shared" si="149"/>
        <v>0</v>
      </c>
      <c r="GA39" s="59">
        <f t="shared" si="150"/>
        <v>0</v>
      </c>
      <c r="GB39" s="59">
        <f t="shared" si="151"/>
        <v>0</v>
      </c>
      <c r="GC39" s="59">
        <f t="shared" si="152"/>
        <v>0</v>
      </c>
      <c r="GD39" s="59">
        <f t="shared" si="153"/>
        <v>0</v>
      </c>
      <c r="GF39" s="59">
        <f t="shared" si="154"/>
        <v>0.85</v>
      </c>
      <c r="GG39" s="59">
        <f t="shared" si="154"/>
        <v>0.85</v>
      </c>
      <c r="GH39" s="59">
        <f t="shared" si="154"/>
        <v>0.6</v>
      </c>
      <c r="GI39" s="59">
        <f t="shared" si="154"/>
        <v>0.6</v>
      </c>
      <c r="GJ39" s="59">
        <f t="shared" si="154"/>
        <v>0.5</v>
      </c>
      <c r="GK39" s="59">
        <f t="shared" si="154"/>
        <v>0.5</v>
      </c>
      <c r="GL39" s="59">
        <f t="shared" si="154"/>
        <v>0.5</v>
      </c>
      <c r="GM39" s="59">
        <f t="shared" si="154"/>
        <v>0.5</v>
      </c>
      <c r="GO39" s="59">
        <v>11</v>
      </c>
      <c r="GP39" s="59">
        <v>12</v>
      </c>
      <c r="GQ39" s="59">
        <v>20</v>
      </c>
      <c r="GR39" s="59">
        <v>25</v>
      </c>
      <c r="GS39" s="59">
        <v>35</v>
      </c>
      <c r="GT39" s="59">
        <v>35</v>
      </c>
      <c r="GU39" s="59">
        <v>40</v>
      </c>
      <c r="GV39" s="59">
        <v>40</v>
      </c>
      <c r="GX39" s="59">
        <f t="shared" si="155"/>
        <v>0</v>
      </c>
      <c r="GY39" s="59">
        <f t="shared" si="156"/>
        <v>0</v>
      </c>
      <c r="GZ39" s="59">
        <f t="shared" si="157"/>
        <v>0</v>
      </c>
      <c r="HA39" s="59">
        <f t="shared" si="158"/>
        <v>0</v>
      </c>
      <c r="HB39" s="59">
        <f t="shared" si="159"/>
        <v>0</v>
      </c>
      <c r="HC39" s="59">
        <f t="shared" si="160"/>
        <v>0</v>
      </c>
      <c r="HD39" s="59">
        <f t="shared" si="161"/>
        <v>0</v>
      </c>
      <c r="HE39" s="59">
        <f t="shared" si="162"/>
        <v>0</v>
      </c>
      <c r="HF39" s="59">
        <f t="shared" si="58"/>
        <v>0</v>
      </c>
      <c r="HL39" s="57" t="str">
        <f t="shared" si="163"/>
        <v/>
      </c>
      <c r="HM39" s="57" t="str">
        <f t="shared" si="164"/>
        <v/>
      </c>
      <c r="HN39" s="61" t="str">
        <f t="shared" si="165"/>
        <v/>
      </c>
      <c r="HO39" s="57" t="str">
        <f t="shared" si="188"/>
        <v>2</v>
      </c>
      <c r="HP39" s="57" t="str">
        <f t="shared" si="166"/>
        <v/>
      </c>
      <c r="HQ39" s="57">
        <f t="shared" si="167"/>
        <v>0</v>
      </c>
      <c r="HR39" s="57" t="str">
        <f t="shared" si="168"/>
        <v/>
      </c>
      <c r="HS39" s="57" t="str">
        <f t="shared" si="169"/>
        <v/>
      </c>
      <c r="HT39" s="57">
        <f t="shared" si="59"/>
        <v>0</v>
      </c>
      <c r="HU39" s="57" t="str">
        <f t="shared" si="170"/>
        <v>1</v>
      </c>
      <c r="HV39" s="57">
        <f t="shared" si="171"/>
        <v>-12</v>
      </c>
      <c r="HW39" s="57" t="str">
        <f t="shared" si="172"/>
        <v/>
      </c>
      <c r="HX39" s="57" t="str">
        <f t="shared" si="173"/>
        <v>10</v>
      </c>
      <c r="HY39" s="57" t="str">
        <f t="shared" si="173"/>
        <v>13</v>
      </c>
      <c r="HZ39" s="57" t="str">
        <f t="shared" si="173"/>
        <v>11</v>
      </c>
      <c r="IA39" s="57" t="str">
        <f t="shared" si="173"/>
        <v>16</v>
      </c>
      <c r="IB39" s="57" t="str">
        <f t="shared" si="173"/>
        <v>20</v>
      </c>
      <c r="IC39" s="57" t="str">
        <f t="shared" si="173"/>
        <v>22</v>
      </c>
      <c r="ID39" s="57" t="str">
        <f t="shared" si="173"/>
        <v>27</v>
      </c>
      <c r="IE39" s="57" t="str">
        <f t="shared" si="173"/>
        <v>31</v>
      </c>
      <c r="IG39" s="57">
        <f t="shared" si="61"/>
        <v>0</v>
      </c>
      <c r="IH39" s="57">
        <f t="shared" si="62"/>
        <v>0</v>
      </c>
      <c r="II39" s="57">
        <f t="shared" si="63"/>
        <v>0</v>
      </c>
      <c r="IJ39" s="57">
        <f t="shared" si="64"/>
        <v>0</v>
      </c>
      <c r="IK39" s="57">
        <f t="shared" si="65"/>
        <v>0</v>
      </c>
      <c r="IL39" s="57">
        <f t="shared" si="66"/>
        <v>0</v>
      </c>
      <c r="IM39" s="57">
        <f t="shared" si="67"/>
        <v>0</v>
      </c>
      <c r="IN39" s="57">
        <f t="shared" si="68"/>
        <v>0</v>
      </c>
      <c r="IO39" s="57">
        <f t="shared" si="69"/>
        <v>0</v>
      </c>
      <c r="IP39" s="57">
        <f t="shared" si="174"/>
        <v>0</v>
      </c>
      <c r="IQ39" s="57">
        <f t="shared" si="175"/>
        <v>0</v>
      </c>
      <c r="IR39" s="57">
        <f t="shared" si="176"/>
        <v>0</v>
      </c>
      <c r="IS39" s="57">
        <f t="shared" si="177"/>
        <v>0</v>
      </c>
      <c r="IT39" s="57">
        <f t="shared" si="178"/>
        <v>0</v>
      </c>
      <c r="IU39" s="57">
        <f t="shared" si="179"/>
        <v>0</v>
      </c>
      <c r="IV39" s="57">
        <f t="shared" si="180"/>
        <v>0</v>
      </c>
      <c r="IW39" s="57">
        <f t="shared" si="181"/>
        <v>0</v>
      </c>
    </row>
    <row r="40" spans="1:257" ht="17.100000000000001" customHeight="1" thickTop="1" thickBot="1" x14ac:dyDescent="0.25">
      <c r="A40" s="367"/>
      <c r="B40" s="115">
        <v>26</v>
      </c>
      <c r="C40" s="108"/>
      <c r="D40" s="5"/>
      <c r="E40" s="5"/>
      <c r="F40" s="5"/>
      <c r="G40" s="5"/>
      <c r="H40" s="5"/>
      <c r="I40" s="5"/>
      <c r="J40" s="5"/>
      <c r="K40" s="20"/>
      <c r="L40" s="148"/>
      <c r="M40" s="149"/>
      <c r="N40" s="148"/>
      <c r="O40" s="290"/>
      <c r="P40" s="291"/>
      <c r="Q40" s="292"/>
      <c r="R40" s="293"/>
      <c r="S40" s="369"/>
      <c r="T40" s="370"/>
      <c r="U40" s="107"/>
      <c r="V40" s="162"/>
      <c r="W40" s="179"/>
      <c r="X40" s="13" t="b">
        <v>0</v>
      </c>
      <c r="Y40" s="13" t="b">
        <v>0</v>
      </c>
      <c r="Z40" s="13" t="b">
        <v>0</v>
      </c>
      <c r="AA40" s="13" t="b">
        <v>0</v>
      </c>
      <c r="AB40" s="13" t="b">
        <v>0</v>
      </c>
      <c r="AC40" s="13" t="b">
        <v>0</v>
      </c>
      <c r="AD40" s="13" t="b">
        <v>0</v>
      </c>
      <c r="AE40" s="13" t="b">
        <v>0</v>
      </c>
      <c r="AG40" s="57">
        <f t="shared" si="41"/>
        <v>0</v>
      </c>
      <c r="AH40" s="57">
        <f t="shared" si="42"/>
        <v>0</v>
      </c>
      <c r="AI40" s="57">
        <f t="shared" si="43"/>
        <v>0</v>
      </c>
      <c r="AJ40" s="57">
        <f t="shared" si="44"/>
        <v>0</v>
      </c>
      <c r="AK40" s="57">
        <f t="shared" si="45"/>
        <v>0</v>
      </c>
      <c r="AL40" s="57">
        <f t="shared" si="46"/>
        <v>0</v>
      </c>
      <c r="AM40" s="57">
        <f t="shared" si="47"/>
        <v>0</v>
      </c>
      <c r="AN40" s="57">
        <f t="shared" si="48"/>
        <v>0</v>
      </c>
      <c r="AP40" s="57">
        <f t="shared" si="70"/>
        <v>0</v>
      </c>
      <c r="AQ40" s="57">
        <f t="shared" si="71"/>
        <v>0</v>
      </c>
      <c r="AS40" s="57">
        <f t="shared" si="49"/>
        <v>0</v>
      </c>
      <c r="AT40" s="57" t="b">
        <f t="shared" si="50"/>
        <v>1</v>
      </c>
      <c r="AU40" s="57">
        <f t="shared" si="72"/>
        <v>1</v>
      </c>
      <c r="AV40" s="63">
        <f t="shared" si="73"/>
        <v>0</v>
      </c>
      <c r="AW40" s="57">
        <f t="shared" si="182"/>
        <v>0</v>
      </c>
      <c r="AX40" s="57">
        <f t="shared" si="183"/>
        <v>0</v>
      </c>
      <c r="AY40" s="57">
        <f t="shared" si="182"/>
        <v>0</v>
      </c>
      <c r="AZ40" s="57">
        <f t="shared" si="187"/>
        <v>0</v>
      </c>
      <c r="BA40" s="57" t="str">
        <f t="shared" si="51"/>
        <v/>
      </c>
      <c r="BB40" s="57" t="str">
        <f t="shared" si="184"/>
        <v/>
      </c>
      <c r="BC40" s="57" t="str">
        <f t="shared" si="74"/>
        <v/>
      </c>
      <c r="BD40" s="57" t="str">
        <f t="shared" si="75"/>
        <v/>
      </c>
      <c r="BE40" s="57" t="str">
        <f t="shared" si="76"/>
        <v/>
      </c>
      <c r="BG40" s="57">
        <f>IF(BF65=2,C40,0)</f>
        <v>0</v>
      </c>
      <c r="BH40" s="57">
        <f t="shared" si="77"/>
        <v>0</v>
      </c>
      <c r="BI40" s="57" t="str">
        <f t="shared" si="52"/>
        <v/>
      </c>
      <c r="BL40" s="57">
        <f t="shared" si="78"/>
        <v>0</v>
      </c>
      <c r="BM40" s="57">
        <f t="shared" si="79"/>
        <v>0</v>
      </c>
      <c r="BN40" s="57">
        <f t="shared" si="80"/>
        <v>0</v>
      </c>
      <c r="BO40" s="57">
        <f t="shared" si="81"/>
        <v>0</v>
      </c>
      <c r="BP40" s="57">
        <f t="shared" si="82"/>
        <v>0</v>
      </c>
      <c r="BQ40" s="57">
        <f t="shared" si="83"/>
        <v>0</v>
      </c>
      <c r="BR40" s="57">
        <f t="shared" si="84"/>
        <v>0</v>
      </c>
      <c r="BS40" s="57">
        <f t="shared" si="85"/>
        <v>0</v>
      </c>
      <c r="BT40" s="57">
        <f t="shared" si="86"/>
        <v>0</v>
      </c>
      <c r="BU40" s="57">
        <f t="shared" si="87"/>
        <v>0</v>
      </c>
      <c r="BV40" s="57">
        <f t="shared" si="88"/>
        <v>0</v>
      </c>
      <c r="BW40" s="57">
        <f t="shared" si="89"/>
        <v>0</v>
      </c>
      <c r="BX40" s="57">
        <f t="shared" si="90"/>
        <v>0</v>
      </c>
      <c r="BY40" s="57">
        <f t="shared" si="91"/>
        <v>0</v>
      </c>
      <c r="BZ40" s="57">
        <f t="shared" si="92"/>
        <v>0</v>
      </c>
      <c r="CA40" s="57">
        <f t="shared" si="93"/>
        <v>0</v>
      </c>
      <c r="CC40" s="57">
        <f>N17-B40</f>
        <v>-14</v>
      </c>
      <c r="CD40" s="57">
        <f t="shared" si="94"/>
        <v>0</v>
      </c>
      <c r="CE40" s="57" t="str">
        <f t="shared" si="185"/>
        <v>4</v>
      </c>
      <c r="CF40" s="57" t="str">
        <f t="shared" si="95"/>
        <v/>
      </c>
      <c r="CG40" s="57">
        <f t="shared" si="96"/>
        <v>0</v>
      </c>
      <c r="CH40" s="57">
        <f t="shared" si="97"/>
        <v>0</v>
      </c>
      <c r="CI40" s="57">
        <f t="shared" si="98"/>
        <v>0</v>
      </c>
      <c r="CJ40" s="57">
        <f t="shared" si="99"/>
        <v>0</v>
      </c>
      <c r="CK40" s="57" t="str">
        <f t="shared" si="100"/>
        <v/>
      </c>
      <c r="CL40" s="57" t="str">
        <f t="shared" si="53"/>
        <v/>
      </c>
      <c r="CM40" s="57">
        <f t="shared" si="101"/>
        <v>2</v>
      </c>
      <c r="CN40" s="57">
        <f t="shared" si="102"/>
        <v>-12</v>
      </c>
      <c r="CO40" s="57" t="str">
        <f t="shared" si="103"/>
        <v/>
      </c>
      <c r="CP40" s="57" t="str">
        <f t="shared" si="54"/>
        <v/>
      </c>
      <c r="DH40" s="59">
        <f t="shared" si="104"/>
        <v>0</v>
      </c>
      <c r="DI40" s="59">
        <f t="shared" si="105"/>
        <v>0</v>
      </c>
      <c r="DJ40" s="70">
        <f t="shared" si="106"/>
        <v>0</v>
      </c>
      <c r="DK40" s="59">
        <f t="shared" si="107"/>
        <v>0</v>
      </c>
      <c r="DL40" s="70">
        <f t="shared" si="108"/>
        <v>0</v>
      </c>
      <c r="DM40" s="59">
        <f t="shared" si="109"/>
        <v>0</v>
      </c>
      <c r="DN40" s="70">
        <f t="shared" si="110"/>
        <v>0</v>
      </c>
      <c r="DO40" s="59">
        <f t="shared" si="111"/>
        <v>0</v>
      </c>
      <c r="DP40" s="59">
        <f t="shared" si="112"/>
        <v>0</v>
      </c>
      <c r="DQ40" s="59">
        <f t="shared" si="113"/>
        <v>0</v>
      </c>
      <c r="DR40" s="59">
        <f t="shared" si="114"/>
        <v>0</v>
      </c>
      <c r="DS40" s="59">
        <f t="shared" si="115"/>
        <v>0</v>
      </c>
      <c r="DT40" s="70">
        <f t="shared" si="116"/>
        <v>0</v>
      </c>
      <c r="DU40" s="59">
        <f t="shared" si="117"/>
        <v>0</v>
      </c>
      <c r="DV40" s="70">
        <f t="shared" si="118"/>
        <v>0</v>
      </c>
      <c r="DW40" s="59">
        <f t="shared" si="119"/>
        <v>0</v>
      </c>
      <c r="DY40" s="70">
        <f t="shared" si="120"/>
        <v>0</v>
      </c>
      <c r="DZ40" s="59">
        <f t="shared" si="120"/>
        <v>0</v>
      </c>
      <c r="EA40" s="59">
        <f t="shared" si="121"/>
        <v>0</v>
      </c>
      <c r="EB40" s="59" t="str">
        <f t="shared" si="122"/>
        <v/>
      </c>
      <c r="EC40" s="59" t="str">
        <f t="shared" si="55"/>
        <v/>
      </c>
      <c r="EI40" s="59">
        <f>IF(BF65=2,C40,0)</f>
        <v>0</v>
      </c>
      <c r="EJ40" s="59">
        <f t="shared" si="123"/>
        <v>0</v>
      </c>
      <c r="EK40" s="59" t="str">
        <f t="shared" si="124"/>
        <v/>
      </c>
      <c r="EL40" s="59" t="str">
        <f t="shared" si="125"/>
        <v/>
      </c>
      <c r="EM40" s="59" t="str">
        <f t="shared" si="126"/>
        <v/>
      </c>
      <c r="EN40" s="59" t="str">
        <f t="shared" si="127"/>
        <v/>
      </c>
      <c r="EO40" s="59" t="str">
        <f t="shared" si="128"/>
        <v/>
      </c>
      <c r="EP40" s="59" t="str">
        <f t="shared" si="129"/>
        <v/>
      </c>
      <c r="EQ40" s="59">
        <f t="shared" si="56"/>
        <v>0</v>
      </c>
      <c r="EU40" s="59">
        <f t="shared" si="130"/>
        <v>0</v>
      </c>
      <c r="EV40" s="59">
        <f t="shared" si="131"/>
        <v>0</v>
      </c>
      <c r="EW40" s="59">
        <f t="shared" si="132"/>
        <v>0</v>
      </c>
      <c r="EX40" s="59">
        <f t="shared" si="133"/>
        <v>0</v>
      </c>
      <c r="EY40" s="59">
        <f t="shared" si="134"/>
        <v>0</v>
      </c>
      <c r="EZ40" s="59">
        <f t="shared" si="135"/>
        <v>0</v>
      </c>
      <c r="FA40" s="59">
        <f t="shared" si="136"/>
        <v>0</v>
      </c>
      <c r="FB40" s="59">
        <f t="shared" si="137"/>
        <v>0</v>
      </c>
      <c r="FD40" s="59">
        <f t="shared" si="138"/>
        <v>0.8</v>
      </c>
      <c r="FE40" s="59">
        <f t="shared" si="138"/>
        <v>0.8</v>
      </c>
      <c r="FF40" s="59">
        <f t="shared" si="138"/>
        <v>0.65</v>
      </c>
      <c r="FG40" s="59">
        <f t="shared" si="138"/>
        <v>0.65</v>
      </c>
      <c r="FH40" s="59">
        <f t="shared" si="138"/>
        <v>0.5</v>
      </c>
      <c r="FI40" s="59">
        <f t="shared" si="138"/>
        <v>0.5</v>
      </c>
      <c r="FJ40" s="59">
        <f t="shared" si="138"/>
        <v>0.5</v>
      </c>
      <c r="FK40" s="59">
        <f t="shared" si="138"/>
        <v>0.5</v>
      </c>
      <c r="FM40" s="59">
        <f t="shared" si="139"/>
        <v>0</v>
      </c>
      <c r="FN40" s="59">
        <f t="shared" si="186"/>
        <v>0</v>
      </c>
      <c r="FO40" s="59">
        <f t="shared" si="140"/>
        <v>0</v>
      </c>
      <c r="FP40" s="59">
        <f t="shared" si="141"/>
        <v>0</v>
      </c>
      <c r="FQ40" s="59">
        <f t="shared" si="142"/>
        <v>0</v>
      </c>
      <c r="FR40" s="59">
        <f t="shared" si="143"/>
        <v>0</v>
      </c>
      <c r="FS40" s="59">
        <f t="shared" si="144"/>
        <v>0</v>
      </c>
      <c r="FT40" s="59">
        <f t="shared" si="145"/>
        <v>0</v>
      </c>
      <c r="FU40" s="59">
        <f t="shared" si="57"/>
        <v>0</v>
      </c>
      <c r="FW40" s="59">
        <f t="shared" si="146"/>
        <v>0</v>
      </c>
      <c r="FX40" s="59">
        <f t="shared" si="147"/>
        <v>0</v>
      </c>
      <c r="FY40" s="59">
        <f t="shared" si="148"/>
        <v>0</v>
      </c>
      <c r="FZ40" s="59">
        <f t="shared" si="149"/>
        <v>0</v>
      </c>
      <c r="GA40" s="59">
        <f t="shared" si="150"/>
        <v>0</v>
      </c>
      <c r="GB40" s="59">
        <f t="shared" si="151"/>
        <v>0</v>
      </c>
      <c r="GC40" s="59">
        <f t="shared" si="152"/>
        <v>0</v>
      </c>
      <c r="GD40" s="59">
        <f t="shared" si="153"/>
        <v>0</v>
      </c>
      <c r="GF40" s="59">
        <f t="shared" si="154"/>
        <v>0.85</v>
      </c>
      <c r="GG40" s="59">
        <f t="shared" si="154"/>
        <v>0.85</v>
      </c>
      <c r="GH40" s="59">
        <f t="shared" si="154"/>
        <v>0.6</v>
      </c>
      <c r="GI40" s="59">
        <f t="shared" si="154"/>
        <v>0.6</v>
      </c>
      <c r="GJ40" s="59">
        <f t="shared" si="154"/>
        <v>0.5</v>
      </c>
      <c r="GK40" s="59">
        <f t="shared" si="154"/>
        <v>0.5</v>
      </c>
      <c r="GL40" s="59">
        <f t="shared" si="154"/>
        <v>0.5</v>
      </c>
      <c r="GM40" s="59">
        <f t="shared" si="154"/>
        <v>0.5</v>
      </c>
      <c r="GO40" s="59">
        <v>11</v>
      </c>
      <c r="GP40" s="59">
        <v>12</v>
      </c>
      <c r="GQ40" s="59">
        <v>20</v>
      </c>
      <c r="GR40" s="59">
        <v>25</v>
      </c>
      <c r="GS40" s="59">
        <v>35</v>
      </c>
      <c r="GT40" s="59">
        <v>35</v>
      </c>
      <c r="GU40" s="59">
        <v>40</v>
      </c>
      <c r="GV40" s="59">
        <v>40</v>
      </c>
      <c r="GX40" s="59">
        <f t="shared" si="155"/>
        <v>0</v>
      </c>
      <c r="GY40" s="59">
        <f t="shared" si="156"/>
        <v>0</v>
      </c>
      <c r="GZ40" s="59">
        <f t="shared" si="157"/>
        <v>0</v>
      </c>
      <c r="HA40" s="59">
        <f t="shared" si="158"/>
        <v>0</v>
      </c>
      <c r="HB40" s="59">
        <f t="shared" si="159"/>
        <v>0</v>
      </c>
      <c r="HC40" s="59">
        <f t="shared" si="160"/>
        <v>0</v>
      </c>
      <c r="HD40" s="59">
        <f t="shared" si="161"/>
        <v>0</v>
      </c>
      <c r="HE40" s="59">
        <f t="shared" si="162"/>
        <v>0</v>
      </c>
      <c r="HF40" s="59">
        <f t="shared" si="58"/>
        <v>0</v>
      </c>
      <c r="HL40" s="57" t="str">
        <f t="shared" si="163"/>
        <v/>
      </c>
      <c r="HM40" s="57" t="str">
        <f t="shared" si="164"/>
        <v/>
      </c>
      <c r="HN40" s="61" t="str">
        <f t="shared" si="165"/>
        <v/>
      </c>
      <c r="HO40" s="57" t="str">
        <f t="shared" si="188"/>
        <v>2</v>
      </c>
      <c r="HP40" s="57" t="str">
        <f t="shared" si="166"/>
        <v/>
      </c>
      <c r="HQ40" s="57">
        <f t="shared" si="167"/>
        <v>0</v>
      </c>
      <c r="HR40" s="57" t="str">
        <f t="shared" si="168"/>
        <v/>
      </c>
      <c r="HS40" s="57" t="str">
        <f t="shared" si="169"/>
        <v/>
      </c>
      <c r="HT40" s="57">
        <f t="shared" si="59"/>
        <v>0</v>
      </c>
      <c r="HU40" s="57" t="str">
        <f t="shared" si="170"/>
        <v>1</v>
      </c>
      <c r="HV40" s="57">
        <f t="shared" si="171"/>
        <v>-13</v>
      </c>
      <c r="HW40" s="57" t="str">
        <f t="shared" si="172"/>
        <v/>
      </c>
      <c r="HX40" s="57" t="str">
        <f t="shared" si="173"/>
        <v>10</v>
      </c>
      <c r="HY40" s="57" t="str">
        <f t="shared" si="173"/>
        <v>13</v>
      </c>
      <c r="HZ40" s="57" t="str">
        <f t="shared" si="173"/>
        <v>11</v>
      </c>
      <c r="IA40" s="57" t="str">
        <f t="shared" si="173"/>
        <v>16</v>
      </c>
      <c r="IB40" s="57" t="str">
        <f t="shared" si="173"/>
        <v>20</v>
      </c>
      <c r="IC40" s="57" t="str">
        <f t="shared" si="173"/>
        <v>22</v>
      </c>
      <c r="ID40" s="57" t="str">
        <f t="shared" si="173"/>
        <v>27</v>
      </c>
      <c r="IE40" s="57" t="str">
        <f t="shared" si="173"/>
        <v>31</v>
      </c>
      <c r="IG40" s="57">
        <f t="shared" si="61"/>
        <v>0</v>
      </c>
      <c r="IH40" s="57">
        <f t="shared" si="62"/>
        <v>0</v>
      </c>
      <c r="II40" s="57">
        <f t="shared" si="63"/>
        <v>0</v>
      </c>
      <c r="IJ40" s="57">
        <f t="shared" si="64"/>
        <v>0</v>
      </c>
      <c r="IK40" s="57">
        <f t="shared" si="65"/>
        <v>0</v>
      </c>
      <c r="IL40" s="57">
        <f t="shared" si="66"/>
        <v>0</v>
      </c>
      <c r="IM40" s="57">
        <f t="shared" si="67"/>
        <v>0</v>
      </c>
      <c r="IN40" s="57">
        <f t="shared" si="68"/>
        <v>0</v>
      </c>
      <c r="IO40" s="57">
        <f t="shared" si="69"/>
        <v>0</v>
      </c>
      <c r="IP40" s="57">
        <f t="shared" si="174"/>
        <v>0</v>
      </c>
      <c r="IQ40" s="57">
        <f t="shared" si="175"/>
        <v>0</v>
      </c>
      <c r="IR40" s="57">
        <f t="shared" si="176"/>
        <v>0</v>
      </c>
      <c r="IS40" s="57">
        <f t="shared" si="177"/>
        <v>0</v>
      </c>
      <c r="IT40" s="57">
        <f t="shared" si="178"/>
        <v>0</v>
      </c>
      <c r="IU40" s="57">
        <f t="shared" si="179"/>
        <v>0</v>
      </c>
      <c r="IV40" s="57">
        <f t="shared" si="180"/>
        <v>0</v>
      </c>
      <c r="IW40" s="57">
        <f t="shared" si="181"/>
        <v>0</v>
      </c>
    </row>
    <row r="41" spans="1:257" ht="17.100000000000001" customHeight="1" thickTop="1" thickBot="1" x14ac:dyDescent="0.25">
      <c r="A41" s="367"/>
      <c r="B41" s="115">
        <v>27</v>
      </c>
      <c r="C41" s="108"/>
      <c r="D41" s="5"/>
      <c r="E41" s="5"/>
      <c r="F41" s="5"/>
      <c r="G41" s="5"/>
      <c r="H41" s="5"/>
      <c r="I41" s="5"/>
      <c r="J41" s="5"/>
      <c r="K41" s="20"/>
      <c r="L41" s="236" t="s">
        <v>77</v>
      </c>
      <c r="M41" s="289"/>
      <c r="N41" s="289"/>
      <c r="O41" s="371">
        <f>IF(P18+M22+M25=3,(O35+O36+O37+O38+O39)/5,0)</f>
        <v>85.913200937564241</v>
      </c>
      <c r="P41" s="372"/>
      <c r="Q41" s="373">
        <f>IF(P18+M22+M25=3,(Q35+Q36+Q37+Q38+Q39)/5,0)</f>
        <v>67.299972315056124</v>
      </c>
      <c r="R41" s="374"/>
      <c r="S41" s="375">
        <f>IF(P18+M22+M25=3,(S35+S36+S37+S38+S39)/5,0)</f>
        <v>153.21317325262035</v>
      </c>
      <c r="T41" s="376"/>
      <c r="U41" s="250">
        <f>IF(P18+M22+M25=3,(U35+U36+U37+U38+U39)/5,0)</f>
        <v>74.849943346093482</v>
      </c>
      <c r="V41" s="251"/>
      <c r="W41" s="180">
        <f>IF(P18+M22+M25=3,(W35+W36+W37+W38+W39)/5,0)</f>
        <v>76.606586626310175</v>
      </c>
      <c r="X41" s="13"/>
      <c r="Y41" s="13" t="b">
        <v>0</v>
      </c>
      <c r="Z41" s="13" t="b">
        <v>0</v>
      </c>
      <c r="AA41" s="13" t="b">
        <v>0</v>
      </c>
      <c r="AB41" s="13" t="b">
        <v>0</v>
      </c>
      <c r="AC41" s="13" t="b">
        <v>0</v>
      </c>
      <c r="AD41" s="13" t="b">
        <v>0</v>
      </c>
      <c r="AE41" s="13" t="b">
        <v>0</v>
      </c>
      <c r="AG41" s="57">
        <f t="shared" si="41"/>
        <v>0</v>
      </c>
      <c r="AH41" s="57">
        <f t="shared" si="42"/>
        <v>0</v>
      </c>
      <c r="AI41" s="57">
        <f t="shared" si="43"/>
        <v>0</v>
      </c>
      <c r="AJ41" s="57">
        <f t="shared" si="44"/>
        <v>0</v>
      </c>
      <c r="AK41" s="57">
        <f t="shared" si="45"/>
        <v>0</v>
      </c>
      <c r="AL41" s="57">
        <f t="shared" si="46"/>
        <v>0</v>
      </c>
      <c r="AM41" s="57">
        <f t="shared" si="47"/>
        <v>0</v>
      </c>
      <c r="AN41" s="57">
        <f t="shared" si="48"/>
        <v>0</v>
      </c>
      <c r="AP41" s="57">
        <f t="shared" si="70"/>
        <v>0</v>
      </c>
      <c r="AQ41" s="57">
        <f t="shared" si="71"/>
        <v>0</v>
      </c>
      <c r="AS41" s="57">
        <f t="shared" si="49"/>
        <v>0</v>
      </c>
      <c r="AT41" s="57" t="b">
        <f t="shared" si="50"/>
        <v>1</v>
      </c>
      <c r="AU41" s="57">
        <f t="shared" si="72"/>
        <v>1</v>
      </c>
      <c r="AV41" s="63">
        <f t="shared" si="73"/>
        <v>0</v>
      </c>
      <c r="AW41" s="57">
        <f t="shared" si="182"/>
        <v>0</v>
      </c>
      <c r="AX41" s="57">
        <f t="shared" si="183"/>
        <v>0</v>
      </c>
      <c r="AY41" s="57">
        <f t="shared" si="182"/>
        <v>0</v>
      </c>
      <c r="AZ41" s="57">
        <f t="shared" si="187"/>
        <v>0</v>
      </c>
      <c r="BA41" s="57" t="str">
        <f t="shared" si="51"/>
        <v/>
      </c>
      <c r="BB41" s="57" t="str">
        <f t="shared" si="184"/>
        <v/>
      </c>
      <c r="BC41" s="57" t="str">
        <f t="shared" si="74"/>
        <v/>
      </c>
      <c r="BD41" s="57" t="str">
        <f t="shared" si="75"/>
        <v/>
      </c>
      <c r="BE41" s="57" t="str">
        <f t="shared" si="76"/>
        <v/>
      </c>
      <c r="BG41" s="57">
        <f>IF(BF65=2,C41,0)</f>
        <v>0</v>
      </c>
      <c r="BH41" s="57">
        <f t="shared" si="77"/>
        <v>0</v>
      </c>
      <c r="BI41" s="57" t="str">
        <f t="shared" si="52"/>
        <v/>
      </c>
      <c r="BL41" s="57">
        <f t="shared" si="78"/>
        <v>0</v>
      </c>
      <c r="BM41" s="57">
        <f t="shared" si="79"/>
        <v>0</v>
      </c>
      <c r="BN41" s="57">
        <f t="shared" si="80"/>
        <v>0</v>
      </c>
      <c r="BO41" s="57">
        <f t="shared" si="81"/>
        <v>0</v>
      </c>
      <c r="BP41" s="57">
        <f t="shared" si="82"/>
        <v>0</v>
      </c>
      <c r="BQ41" s="57">
        <f t="shared" si="83"/>
        <v>0</v>
      </c>
      <c r="BR41" s="57">
        <f t="shared" si="84"/>
        <v>0</v>
      </c>
      <c r="BS41" s="57">
        <f t="shared" si="85"/>
        <v>0</v>
      </c>
      <c r="BT41" s="57">
        <f t="shared" si="86"/>
        <v>0</v>
      </c>
      <c r="BU41" s="57">
        <f t="shared" si="87"/>
        <v>0</v>
      </c>
      <c r="BV41" s="57">
        <f t="shared" si="88"/>
        <v>0</v>
      </c>
      <c r="BW41" s="57">
        <f t="shared" si="89"/>
        <v>0</v>
      </c>
      <c r="BX41" s="57">
        <f t="shared" si="90"/>
        <v>0</v>
      </c>
      <c r="BY41" s="57">
        <f t="shared" si="91"/>
        <v>0</v>
      </c>
      <c r="BZ41" s="57">
        <f t="shared" si="92"/>
        <v>0</v>
      </c>
      <c r="CA41" s="57">
        <f t="shared" si="93"/>
        <v>0</v>
      </c>
      <c r="CC41" s="57">
        <f>N17-B41</f>
        <v>-15</v>
      </c>
      <c r="CD41" s="57">
        <f t="shared" si="94"/>
        <v>0</v>
      </c>
      <c r="CE41" s="57" t="str">
        <f t="shared" si="185"/>
        <v>4</v>
      </c>
      <c r="CF41" s="57" t="str">
        <f t="shared" si="95"/>
        <v/>
      </c>
      <c r="CG41" s="57">
        <f t="shared" si="96"/>
        <v>0</v>
      </c>
      <c r="CH41" s="57">
        <f t="shared" si="97"/>
        <v>0</v>
      </c>
      <c r="CI41" s="57">
        <f t="shared" si="98"/>
        <v>0</v>
      </c>
      <c r="CJ41" s="57">
        <f t="shared" si="99"/>
        <v>0</v>
      </c>
      <c r="CK41" s="57" t="str">
        <f t="shared" si="100"/>
        <v/>
      </c>
      <c r="CL41" s="57" t="str">
        <f t="shared" si="53"/>
        <v/>
      </c>
      <c r="CM41" s="57">
        <f t="shared" si="101"/>
        <v>2</v>
      </c>
      <c r="CN41" s="57">
        <f t="shared" si="102"/>
        <v>-13</v>
      </c>
      <c r="CO41" s="57" t="str">
        <f t="shared" si="103"/>
        <v/>
      </c>
      <c r="CP41" s="57" t="str">
        <f t="shared" si="54"/>
        <v/>
      </c>
      <c r="DH41" s="59">
        <f t="shared" si="104"/>
        <v>0</v>
      </c>
      <c r="DI41" s="59">
        <f t="shared" si="105"/>
        <v>0</v>
      </c>
      <c r="DJ41" s="70">
        <f t="shared" si="106"/>
        <v>0</v>
      </c>
      <c r="DK41" s="59">
        <f t="shared" si="107"/>
        <v>0</v>
      </c>
      <c r="DL41" s="70">
        <f t="shared" si="108"/>
        <v>0</v>
      </c>
      <c r="DM41" s="59">
        <f t="shared" si="109"/>
        <v>0</v>
      </c>
      <c r="DN41" s="70">
        <f t="shared" si="110"/>
        <v>0</v>
      </c>
      <c r="DO41" s="59">
        <f t="shared" si="111"/>
        <v>0</v>
      </c>
      <c r="DP41" s="59">
        <f t="shared" si="112"/>
        <v>0</v>
      </c>
      <c r="DQ41" s="59">
        <f t="shared" si="113"/>
        <v>0</v>
      </c>
      <c r="DR41" s="59">
        <f t="shared" si="114"/>
        <v>0</v>
      </c>
      <c r="DS41" s="59">
        <f t="shared" si="115"/>
        <v>0</v>
      </c>
      <c r="DT41" s="70">
        <f t="shared" si="116"/>
        <v>0</v>
      </c>
      <c r="DU41" s="59">
        <f t="shared" si="117"/>
        <v>0</v>
      </c>
      <c r="DV41" s="70">
        <f t="shared" si="118"/>
        <v>0</v>
      </c>
      <c r="DW41" s="59">
        <f t="shared" si="119"/>
        <v>0</v>
      </c>
      <c r="DY41" s="70">
        <f t="shared" si="120"/>
        <v>0</v>
      </c>
      <c r="DZ41" s="59">
        <f t="shared" si="120"/>
        <v>0</v>
      </c>
      <c r="EA41" s="59">
        <f t="shared" si="121"/>
        <v>0</v>
      </c>
      <c r="EB41" s="59" t="str">
        <f t="shared" si="122"/>
        <v/>
      </c>
      <c r="EC41" s="59" t="str">
        <f t="shared" si="55"/>
        <v/>
      </c>
      <c r="EI41" s="59">
        <f>IF(BF65=2,C41,0)</f>
        <v>0</v>
      </c>
      <c r="EJ41" s="59">
        <f t="shared" si="123"/>
        <v>0</v>
      </c>
      <c r="EK41" s="59" t="str">
        <f t="shared" si="124"/>
        <v/>
      </c>
      <c r="EL41" s="59" t="str">
        <f t="shared" si="125"/>
        <v/>
      </c>
      <c r="EM41" s="59" t="str">
        <f t="shared" si="126"/>
        <v/>
      </c>
      <c r="EN41" s="59" t="str">
        <f t="shared" si="127"/>
        <v/>
      </c>
      <c r="EO41" s="59" t="str">
        <f t="shared" si="128"/>
        <v/>
      </c>
      <c r="EP41" s="59" t="str">
        <f t="shared" si="129"/>
        <v/>
      </c>
      <c r="EQ41" s="59">
        <f t="shared" si="56"/>
        <v>0</v>
      </c>
      <c r="EU41" s="59">
        <f t="shared" si="130"/>
        <v>0</v>
      </c>
      <c r="EV41" s="59">
        <f t="shared" si="131"/>
        <v>0</v>
      </c>
      <c r="EW41" s="59">
        <f t="shared" si="132"/>
        <v>0</v>
      </c>
      <c r="EX41" s="59">
        <f t="shared" si="133"/>
        <v>0</v>
      </c>
      <c r="EY41" s="59">
        <f t="shared" si="134"/>
        <v>0</v>
      </c>
      <c r="EZ41" s="59">
        <f t="shared" si="135"/>
        <v>0</v>
      </c>
      <c r="FA41" s="59">
        <f t="shared" si="136"/>
        <v>0</v>
      </c>
      <c r="FB41" s="59">
        <f t="shared" si="137"/>
        <v>0</v>
      </c>
      <c r="FD41" s="59">
        <f t="shared" si="138"/>
        <v>0.8</v>
      </c>
      <c r="FE41" s="59">
        <f t="shared" si="138"/>
        <v>0.8</v>
      </c>
      <c r="FF41" s="59">
        <f t="shared" si="138"/>
        <v>0.65</v>
      </c>
      <c r="FG41" s="59">
        <f t="shared" si="138"/>
        <v>0.65</v>
      </c>
      <c r="FH41" s="59">
        <f t="shared" si="138"/>
        <v>0.5</v>
      </c>
      <c r="FI41" s="59">
        <f t="shared" si="138"/>
        <v>0.5</v>
      </c>
      <c r="FJ41" s="59">
        <f t="shared" si="138"/>
        <v>0.5</v>
      </c>
      <c r="FK41" s="59">
        <f t="shared" si="138"/>
        <v>0.5</v>
      </c>
      <c r="FM41" s="59">
        <f t="shared" si="139"/>
        <v>0</v>
      </c>
      <c r="FN41" s="59">
        <f t="shared" si="186"/>
        <v>0</v>
      </c>
      <c r="FO41" s="59">
        <f t="shared" si="140"/>
        <v>0</v>
      </c>
      <c r="FP41" s="59">
        <f t="shared" si="141"/>
        <v>0</v>
      </c>
      <c r="FQ41" s="59">
        <f t="shared" si="142"/>
        <v>0</v>
      </c>
      <c r="FR41" s="59">
        <f t="shared" si="143"/>
        <v>0</v>
      </c>
      <c r="FS41" s="59">
        <f t="shared" si="144"/>
        <v>0</v>
      </c>
      <c r="FT41" s="59">
        <f t="shared" si="145"/>
        <v>0</v>
      </c>
      <c r="FU41" s="59">
        <f t="shared" si="57"/>
        <v>0</v>
      </c>
      <c r="FW41" s="59">
        <f t="shared" si="146"/>
        <v>0</v>
      </c>
      <c r="FX41" s="59">
        <f t="shared" si="147"/>
        <v>0</v>
      </c>
      <c r="FY41" s="59">
        <f t="shared" si="148"/>
        <v>0</v>
      </c>
      <c r="FZ41" s="59">
        <f t="shared" si="149"/>
        <v>0</v>
      </c>
      <c r="GA41" s="59">
        <f t="shared" si="150"/>
        <v>0</v>
      </c>
      <c r="GB41" s="59">
        <f t="shared" si="151"/>
        <v>0</v>
      </c>
      <c r="GC41" s="59">
        <f t="shared" si="152"/>
        <v>0</v>
      </c>
      <c r="GD41" s="59">
        <f t="shared" si="153"/>
        <v>0</v>
      </c>
      <c r="GF41" s="59">
        <f t="shared" si="154"/>
        <v>0.85</v>
      </c>
      <c r="GG41" s="59">
        <f t="shared" si="154"/>
        <v>0.85</v>
      </c>
      <c r="GH41" s="59">
        <f t="shared" si="154"/>
        <v>0.6</v>
      </c>
      <c r="GI41" s="59">
        <f t="shared" si="154"/>
        <v>0.6</v>
      </c>
      <c r="GJ41" s="59">
        <f t="shared" si="154"/>
        <v>0.5</v>
      </c>
      <c r="GK41" s="59">
        <f t="shared" si="154"/>
        <v>0.5</v>
      </c>
      <c r="GL41" s="59">
        <f t="shared" si="154"/>
        <v>0.5</v>
      </c>
      <c r="GM41" s="59">
        <f t="shared" si="154"/>
        <v>0.5</v>
      </c>
      <c r="GO41" s="59">
        <v>11</v>
      </c>
      <c r="GP41" s="59">
        <v>12</v>
      </c>
      <c r="GQ41" s="59">
        <v>20</v>
      </c>
      <c r="GR41" s="59">
        <v>25</v>
      </c>
      <c r="GS41" s="59">
        <v>35</v>
      </c>
      <c r="GT41" s="59">
        <v>35</v>
      </c>
      <c r="GU41" s="59">
        <v>40</v>
      </c>
      <c r="GV41" s="59">
        <v>40</v>
      </c>
      <c r="GX41" s="59">
        <f t="shared" si="155"/>
        <v>0</v>
      </c>
      <c r="GY41" s="59">
        <f t="shared" si="156"/>
        <v>0</v>
      </c>
      <c r="GZ41" s="59">
        <f t="shared" si="157"/>
        <v>0</v>
      </c>
      <c r="HA41" s="59">
        <f t="shared" si="158"/>
        <v>0</v>
      </c>
      <c r="HB41" s="59">
        <f t="shared" si="159"/>
        <v>0</v>
      </c>
      <c r="HC41" s="59">
        <f t="shared" si="160"/>
        <v>0</v>
      </c>
      <c r="HD41" s="59">
        <f t="shared" si="161"/>
        <v>0</v>
      </c>
      <c r="HE41" s="59">
        <f t="shared" si="162"/>
        <v>0</v>
      </c>
      <c r="HF41" s="59">
        <f t="shared" si="58"/>
        <v>0</v>
      </c>
      <c r="HL41" s="57" t="str">
        <f t="shared" si="163"/>
        <v/>
      </c>
      <c r="HM41" s="57" t="str">
        <f t="shared" si="164"/>
        <v/>
      </c>
      <c r="HN41" s="61" t="str">
        <f t="shared" si="165"/>
        <v/>
      </c>
      <c r="HO41" s="57" t="str">
        <f t="shared" si="188"/>
        <v>2</v>
      </c>
      <c r="HP41" s="57" t="str">
        <f t="shared" si="166"/>
        <v/>
      </c>
      <c r="HQ41" s="57">
        <f t="shared" si="167"/>
        <v>0</v>
      </c>
      <c r="HR41" s="57" t="str">
        <f t="shared" si="168"/>
        <v/>
      </c>
      <c r="HS41" s="57" t="str">
        <f t="shared" si="169"/>
        <v/>
      </c>
      <c r="HT41" s="57">
        <f t="shared" si="59"/>
        <v>0</v>
      </c>
      <c r="HU41" s="57" t="str">
        <f t="shared" si="170"/>
        <v>1</v>
      </c>
      <c r="HV41" s="57">
        <f t="shared" si="171"/>
        <v>-14</v>
      </c>
      <c r="HW41" s="57" t="str">
        <f t="shared" si="172"/>
        <v/>
      </c>
      <c r="HX41" s="57" t="str">
        <f t="shared" si="173"/>
        <v>10</v>
      </c>
      <c r="HY41" s="57" t="str">
        <f t="shared" si="173"/>
        <v>13</v>
      </c>
      <c r="HZ41" s="57" t="str">
        <f t="shared" si="173"/>
        <v>11</v>
      </c>
      <c r="IA41" s="57" t="str">
        <f t="shared" si="173"/>
        <v>16</v>
      </c>
      <c r="IB41" s="57" t="str">
        <f t="shared" si="173"/>
        <v>20</v>
      </c>
      <c r="IC41" s="57" t="str">
        <f t="shared" si="173"/>
        <v>22</v>
      </c>
      <c r="ID41" s="57" t="str">
        <f t="shared" si="173"/>
        <v>27</v>
      </c>
      <c r="IE41" s="57" t="str">
        <f t="shared" si="173"/>
        <v>31</v>
      </c>
      <c r="IG41" s="57">
        <f t="shared" si="61"/>
        <v>0</v>
      </c>
      <c r="IH41" s="57">
        <f t="shared" si="62"/>
        <v>0</v>
      </c>
      <c r="II41" s="57">
        <f t="shared" si="63"/>
        <v>0</v>
      </c>
      <c r="IJ41" s="57">
        <f t="shared" si="64"/>
        <v>0</v>
      </c>
      <c r="IK41" s="57">
        <f t="shared" si="65"/>
        <v>0</v>
      </c>
      <c r="IL41" s="57">
        <f t="shared" si="66"/>
        <v>0</v>
      </c>
      <c r="IM41" s="57">
        <f t="shared" si="67"/>
        <v>0</v>
      </c>
      <c r="IN41" s="57">
        <f t="shared" si="68"/>
        <v>0</v>
      </c>
      <c r="IO41" s="57">
        <f t="shared" si="69"/>
        <v>0</v>
      </c>
      <c r="IP41" s="57">
        <f t="shared" si="174"/>
        <v>0</v>
      </c>
      <c r="IQ41" s="57">
        <f t="shared" si="175"/>
        <v>0</v>
      </c>
      <c r="IR41" s="57">
        <f t="shared" si="176"/>
        <v>0</v>
      </c>
      <c r="IS41" s="57">
        <f t="shared" si="177"/>
        <v>0</v>
      </c>
      <c r="IT41" s="57">
        <f t="shared" si="178"/>
        <v>0</v>
      </c>
      <c r="IU41" s="57">
        <f t="shared" si="179"/>
        <v>0</v>
      </c>
      <c r="IV41" s="57">
        <f t="shared" si="180"/>
        <v>0</v>
      </c>
      <c r="IW41" s="57">
        <f t="shared" si="181"/>
        <v>0</v>
      </c>
    </row>
    <row r="42" spans="1:257" ht="17.100000000000001" customHeight="1" thickTop="1" thickBot="1" x14ac:dyDescent="0.25">
      <c r="A42" s="126"/>
      <c r="B42" s="115">
        <v>28</v>
      </c>
      <c r="C42" s="108"/>
      <c r="D42" s="5"/>
      <c r="E42" s="5"/>
      <c r="F42" s="5"/>
      <c r="G42" s="5"/>
      <c r="H42" s="5"/>
      <c r="I42" s="5"/>
      <c r="J42" s="5"/>
      <c r="K42" s="5"/>
      <c r="L42" s="119"/>
      <c r="M42" s="239"/>
      <c r="N42" s="240"/>
      <c r="O42" s="240"/>
      <c r="P42" s="240"/>
      <c r="Q42" s="240"/>
      <c r="R42" s="240"/>
      <c r="S42" s="240"/>
      <c r="T42" s="240"/>
      <c r="U42" s="240"/>
      <c r="V42" s="240"/>
      <c r="W42" s="241"/>
      <c r="X42" s="13" t="b">
        <v>0</v>
      </c>
      <c r="Y42" s="13" t="b">
        <v>0</v>
      </c>
      <c r="Z42" s="13" t="b">
        <v>0</v>
      </c>
      <c r="AA42" s="13" t="b">
        <v>0</v>
      </c>
      <c r="AB42" s="13" t="b">
        <v>0</v>
      </c>
      <c r="AC42" s="13" t="b">
        <v>0</v>
      </c>
      <c r="AD42" s="13" t="b">
        <v>0</v>
      </c>
      <c r="AE42" s="13" t="b">
        <v>0</v>
      </c>
      <c r="AG42" s="57">
        <f t="shared" si="41"/>
        <v>0</v>
      </c>
      <c r="AH42" s="57">
        <f t="shared" si="42"/>
        <v>0</v>
      </c>
      <c r="AI42" s="57">
        <f t="shared" si="43"/>
        <v>0</v>
      </c>
      <c r="AJ42" s="57">
        <f t="shared" si="44"/>
        <v>0</v>
      </c>
      <c r="AK42" s="57">
        <f t="shared" si="45"/>
        <v>0</v>
      </c>
      <c r="AL42" s="57">
        <f t="shared" si="46"/>
        <v>0</v>
      </c>
      <c r="AM42" s="57">
        <f t="shared" si="47"/>
        <v>0</v>
      </c>
      <c r="AN42" s="57">
        <f t="shared" si="48"/>
        <v>0</v>
      </c>
      <c r="AP42" s="57">
        <f t="shared" si="70"/>
        <v>0</v>
      </c>
      <c r="AQ42" s="57">
        <f t="shared" si="71"/>
        <v>0</v>
      </c>
      <c r="AS42" s="57">
        <f t="shared" si="49"/>
        <v>0</v>
      </c>
      <c r="AT42" s="57" t="b">
        <f t="shared" si="50"/>
        <v>1</v>
      </c>
      <c r="AU42" s="57">
        <f t="shared" si="72"/>
        <v>1</v>
      </c>
      <c r="AV42" s="63">
        <f t="shared" si="73"/>
        <v>0</v>
      </c>
      <c r="AW42" s="57">
        <f t="shared" si="182"/>
        <v>0</v>
      </c>
      <c r="AX42" s="57">
        <f t="shared" si="183"/>
        <v>0</v>
      </c>
      <c r="AY42" s="57">
        <f t="shared" si="182"/>
        <v>0</v>
      </c>
      <c r="AZ42" s="57">
        <f t="shared" si="187"/>
        <v>0</v>
      </c>
      <c r="BA42" s="57" t="str">
        <f t="shared" si="51"/>
        <v/>
      </c>
      <c r="BB42" s="57" t="str">
        <f t="shared" si="184"/>
        <v/>
      </c>
      <c r="BC42" s="57" t="str">
        <f t="shared" si="74"/>
        <v/>
      </c>
      <c r="BD42" s="57" t="str">
        <f t="shared" si="75"/>
        <v/>
      </c>
      <c r="BE42" s="57" t="str">
        <f t="shared" si="76"/>
        <v/>
      </c>
      <c r="BG42" s="57">
        <f>IF(BF65=2,C42,0)</f>
        <v>0</v>
      </c>
      <c r="BH42" s="57">
        <f t="shared" si="77"/>
        <v>0</v>
      </c>
      <c r="BI42" s="57" t="str">
        <f t="shared" si="52"/>
        <v/>
      </c>
      <c r="BL42" s="57">
        <f t="shared" si="78"/>
        <v>0</v>
      </c>
      <c r="BM42" s="57">
        <f t="shared" si="79"/>
        <v>0</v>
      </c>
      <c r="BN42" s="57">
        <f t="shared" si="80"/>
        <v>0</v>
      </c>
      <c r="BO42" s="57">
        <f t="shared" si="81"/>
        <v>0</v>
      </c>
      <c r="BP42" s="57">
        <f t="shared" si="82"/>
        <v>0</v>
      </c>
      <c r="BQ42" s="57">
        <f t="shared" si="83"/>
        <v>0</v>
      </c>
      <c r="BR42" s="57">
        <f t="shared" si="84"/>
        <v>0</v>
      </c>
      <c r="BS42" s="57">
        <f t="shared" si="85"/>
        <v>0</v>
      </c>
      <c r="BT42" s="57">
        <f t="shared" si="86"/>
        <v>0</v>
      </c>
      <c r="BU42" s="57">
        <f t="shared" si="87"/>
        <v>0</v>
      </c>
      <c r="BV42" s="57">
        <f t="shared" si="88"/>
        <v>0</v>
      </c>
      <c r="BW42" s="57">
        <f t="shared" si="89"/>
        <v>0</v>
      </c>
      <c r="BX42" s="57">
        <f t="shared" si="90"/>
        <v>0</v>
      </c>
      <c r="BY42" s="57">
        <f t="shared" si="91"/>
        <v>0</v>
      </c>
      <c r="BZ42" s="57">
        <f t="shared" si="92"/>
        <v>0</v>
      </c>
      <c r="CA42" s="57">
        <f t="shared" si="93"/>
        <v>0</v>
      </c>
      <c r="CC42" s="57">
        <f>N17-B42</f>
        <v>-16</v>
      </c>
      <c r="CD42" s="57">
        <f t="shared" si="94"/>
        <v>0</v>
      </c>
      <c r="CE42" s="57" t="str">
        <f t="shared" si="185"/>
        <v>4</v>
      </c>
      <c r="CF42" s="57" t="str">
        <f t="shared" si="95"/>
        <v/>
      </c>
      <c r="CG42" s="57">
        <f t="shared" si="96"/>
        <v>0</v>
      </c>
      <c r="CH42" s="57">
        <f t="shared" si="97"/>
        <v>0</v>
      </c>
      <c r="CI42" s="57">
        <f t="shared" si="98"/>
        <v>0</v>
      </c>
      <c r="CJ42" s="57">
        <f t="shared" si="99"/>
        <v>0</v>
      </c>
      <c r="CK42" s="57" t="str">
        <f t="shared" si="100"/>
        <v/>
      </c>
      <c r="CL42" s="57" t="str">
        <f t="shared" si="53"/>
        <v/>
      </c>
      <c r="CM42" s="57">
        <f t="shared" si="101"/>
        <v>2</v>
      </c>
      <c r="CN42" s="57">
        <f t="shared" si="102"/>
        <v>-14</v>
      </c>
      <c r="CO42" s="57" t="str">
        <f t="shared" si="103"/>
        <v/>
      </c>
      <c r="CP42" s="57" t="str">
        <f t="shared" si="54"/>
        <v/>
      </c>
      <c r="DH42" s="59">
        <f t="shared" si="104"/>
        <v>0</v>
      </c>
      <c r="DI42" s="59">
        <f t="shared" si="105"/>
        <v>0</v>
      </c>
      <c r="DJ42" s="70">
        <f t="shared" si="106"/>
        <v>0</v>
      </c>
      <c r="DK42" s="59">
        <f t="shared" si="107"/>
        <v>0</v>
      </c>
      <c r="DL42" s="70">
        <f t="shared" si="108"/>
        <v>0</v>
      </c>
      <c r="DM42" s="59">
        <f t="shared" si="109"/>
        <v>0</v>
      </c>
      <c r="DN42" s="70">
        <f t="shared" si="110"/>
        <v>0</v>
      </c>
      <c r="DO42" s="59">
        <f t="shared" si="111"/>
        <v>0</v>
      </c>
      <c r="DP42" s="59">
        <f t="shared" si="112"/>
        <v>0</v>
      </c>
      <c r="DQ42" s="59">
        <f t="shared" si="113"/>
        <v>0</v>
      </c>
      <c r="DR42" s="59">
        <f t="shared" si="114"/>
        <v>0</v>
      </c>
      <c r="DS42" s="59">
        <f t="shared" si="115"/>
        <v>0</v>
      </c>
      <c r="DT42" s="70">
        <f t="shared" si="116"/>
        <v>0</v>
      </c>
      <c r="DU42" s="59">
        <f t="shared" si="117"/>
        <v>0</v>
      </c>
      <c r="DV42" s="70">
        <f t="shared" si="118"/>
        <v>0</v>
      </c>
      <c r="DW42" s="59">
        <f t="shared" si="119"/>
        <v>0</v>
      </c>
      <c r="DY42" s="70">
        <f t="shared" si="120"/>
        <v>0</v>
      </c>
      <c r="DZ42" s="59">
        <f t="shared" si="120"/>
        <v>0</v>
      </c>
      <c r="EA42" s="59">
        <f t="shared" si="121"/>
        <v>0</v>
      </c>
      <c r="EB42" s="59" t="str">
        <f t="shared" si="122"/>
        <v/>
      </c>
      <c r="EC42" s="59" t="str">
        <f t="shared" si="55"/>
        <v/>
      </c>
      <c r="EI42" s="59">
        <f>IF(BF65=2,C42,0)</f>
        <v>0</v>
      </c>
      <c r="EJ42" s="59">
        <f t="shared" si="123"/>
        <v>0</v>
      </c>
      <c r="EK42" s="59" t="str">
        <f t="shared" si="124"/>
        <v/>
      </c>
      <c r="EL42" s="59" t="str">
        <f t="shared" si="125"/>
        <v/>
      </c>
      <c r="EM42" s="59" t="str">
        <f t="shared" si="126"/>
        <v/>
      </c>
      <c r="EN42" s="59" t="str">
        <f t="shared" si="127"/>
        <v/>
      </c>
      <c r="EO42" s="59" t="str">
        <f t="shared" si="128"/>
        <v/>
      </c>
      <c r="EP42" s="59" t="str">
        <f t="shared" si="129"/>
        <v/>
      </c>
      <c r="EQ42" s="59">
        <f t="shared" si="56"/>
        <v>0</v>
      </c>
      <c r="EU42" s="59">
        <f t="shared" si="130"/>
        <v>0</v>
      </c>
      <c r="EV42" s="59">
        <f t="shared" si="131"/>
        <v>0</v>
      </c>
      <c r="EW42" s="59">
        <f t="shared" si="132"/>
        <v>0</v>
      </c>
      <c r="EX42" s="59">
        <f t="shared" si="133"/>
        <v>0</v>
      </c>
      <c r="EY42" s="59">
        <f t="shared" si="134"/>
        <v>0</v>
      </c>
      <c r="EZ42" s="59">
        <f t="shared" si="135"/>
        <v>0</v>
      </c>
      <c r="FA42" s="59">
        <f t="shared" si="136"/>
        <v>0</v>
      </c>
      <c r="FB42" s="59">
        <f t="shared" si="137"/>
        <v>0</v>
      </c>
      <c r="FD42" s="59">
        <f t="shared" si="138"/>
        <v>0.8</v>
      </c>
      <c r="FE42" s="59">
        <f t="shared" si="138"/>
        <v>0.8</v>
      </c>
      <c r="FF42" s="59">
        <f t="shared" si="138"/>
        <v>0.65</v>
      </c>
      <c r="FG42" s="59">
        <f t="shared" si="138"/>
        <v>0.65</v>
      </c>
      <c r="FH42" s="59">
        <f t="shared" si="138"/>
        <v>0.5</v>
      </c>
      <c r="FI42" s="59">
        <f t="shared" si="138"/>
        <v>0.5</v>
      </c>
      <c r="FJ42" s="59">
        <f t="shared" si="138"/>
        <v>0.5</v>
      </c>
      <c r="FK42" s="59">
        <f t="shared" si="138"/>
        <v>0.5</v>
      </c>
      <c r="FM42" s="59">
        <f t="shared" si="139"/>
        <v>0</v>
      </c>
      <c r="FN42" s="59">
        <f t="shared" si="186"/>
        <v>0</v>
      </c>
      <c r="FO42" s="59">
        <f t="shared" si="140"/>
        <v>0</v>
      </c>
      <c r="FP42" s="59">
        <f t="shared" si="141"/>
        <v>0</v>
      </c>
      <c r="FQ42" s="59">
        <f t="shared" si="142"/>
        <v>0</v>
      </c>
      <c r="FR42" s="59">
        <f t="shared" si="143"/>
        <v>0</v>
      </c>
      <c r="FS42" s="59">
        <f t="shared" si="144"/>
        <v>0</v>
      </c>
      <c r="FT42" s="59">
        <f t="shared" si="145"/>
        <v>0</v>
      </c>
      <c r="FU42" s="59">
        <f t="shared" si="57"/>
        <v>0</v>
      </c>
      <c r="FW42" s="59">
        <f t="shared" si="146"/>
        <v>0</v>
      </c>
      <c r="FX42" s="59">
        <f t="shared" si="147"/>
        <v>0</v>
      </c>
      <c r="FY42" s="59">
        <f t="shared" si="148"/>
        <v>0</v>
      </c>
      <c r="FZ42" s="59">
        <f t="shared" si="149"/>
        <v>0</v>
      </c>
      <c r="GA42" s="59">
        <f t="shared" si="150"/>
        <v>0</v>
      </c>
      <c r="GB42" s="59">
        <f t="shared" si="151"/>
        <v>0</v>
      </c>
      <c r="GC42" s="59">
        <f t="shared" si="152"/>
        <v>0</v>
      </c>
      <c r="GD42" s="59">
        <f t="shared" si="153"/>
        <v>0</v>
      </c>
      <c r="GF42" s="59">
        <f t="shared" si="154"/>
        <v>0.85</v>
      </c>
      <c r="GG42" s="59">
        <f t="shared" si="154"/>
        <v>0.85</v>
      </c>
      <c r="GH42" s="59">
        <f t="shared" si="154"/>
        <v>0.6</v>
      </c>
      <c r="GI42" s="59">
        <f t="shared" si="154"/>
        <v>0.6</v>
      </c>
      <c r="GJ42" s="59">
        <f t="shared" si="154"/>
        <v>0.5</v>
      </c>
      <c r="GK42" s="59">
        <f t="shared" si="154"/>
        <v>0.5</v>
      </c>
      <c r="GL42" s="59">
        <f t="shared" si="154"/>
        <v>0.5</v>
      </c>
      <c r="GM42" s="59">
        <f t="shared" si="154"/>
        <v>0.5</v>
      </c>
      <c r="GO42" s="59">
        <v>11</v>
      </c>
      <c r="GP42" s="59">
        <v>12</v>
      </c>
      <c r="GQ42" s="59">
        <v>20</v>
      </c>
      <c r="GR42" s="59">
        <v>25</v>
      </c>
      <c r="GS42" s="59">
        <v>35</v>
      </c>
      <c r="GT42" s="59">
        <v>35</v>
      </c>
      <c r="GU42" s="59">
        <v>40</v>
      </c>
      <c r="GV42" s="59">
        <v>40</v>
      </c>
      <c r="GX42" s="59">
        <f t="shared" si="155"/>
        <v>0</v>
      </c>
      <c r="GY42" s="59">
        <f t="shared" si="156"/>
        <v>0</v>
      </c>
      <c r="GZ42" s="59">
        <f t="shared" si="157"/>
        <v>0</v>
      </c>
      <c r="HA42" s="59">
        <f t="shared" si="158"/>
        <v>0</v>
      </c>
      <c r="HB42" s="59">
        <f t="shared" si="159"/>
        <v>0</v>
      </c>
      <c r="HC42" s="59">
        <f t="shared" si="160"/>
        <v>0</v>
      </c>
      <c r="HD42" s="59">
        <f t="shared" si="161"/>
        <v>0</v>
      </c>
      <c r="HE42" s="59">
        <f t="shared" si="162"/>
        <v>0</v>
      </c>
      <c r="HF42" s="59">
        <f t="shared" si="58"/>
        <v>0</v>
      </c>
      <c r="HL42" s="57" t="str">
        <f t="shared" si="163"/>
        <v/>
      </c>
      <c r="HM42" s="57" t="str">
        <f t="shared" si="164"/>
        <v/>
      </c>
      <c r="HN42" s="61" t="str">
        <f t="shared" si="165"/>
        <v/>
      </c>
      <c r="HO42" s="57" t="str">
        <f t="shared" si="188"/>
        <v>2</v>
      </c>
      <c r="HP42" s="57" t="str">
        <f t="shared" si="166"/>
        <v/>
      </c>
      <c r="HQ42" s="57">
        <f t="shared" si="167"/>
        <v>0</v>
      </c>
      <c r="HR42" s="57" t="str">
        <f t="shared" si="168"/>
        <v/>
      </c>
      <c r="HS42" s="57" t="str">
        <f t="shared" si="169"/>
        <v/>
      </c>
      <c r="HT42" s="57">
        <f t="shared" si="59"/>
        <v>0</v>
      </c>
      <c r="HU42" s="57" t="str">
        <f t="shared" si="170"/>
        <v>1</v>
      </c>
      <c r="HV42" s="57">
        <f t="shared" si="171"/>
        <v>-15</v>
      </c>
      <c r="HW42" s="57" t="str">
        <f t="shared" si="172"/>
        <v/>
      </c>
      <c r="HX42" s="57" t="str">
        <f t="shared" si="173"/>
        <v>10</v>
      </c>
      <c r="HY42" s="57" t="str">
        <f t="shared" si="173"/>
        <v>13</v>
      </c>
      <c r="HZ42" s="57" t="str">
        <f t="shared" si="173"/>
        <v>11</v>
      </c>
      <c r="IA42" s="57" t="str">
        <f t="shared" si="173"/>
        <v>16</v>
      </c>
      <c r="IB42" s="57" t="str">
        <f t="shared" si="173"/>
        <v>20</v>
      </c>
      <c r="IC42" s="57" t="str">
        <f t="shared" si="173"/>
        <v>22</v>
      </c>
      <c r="ID42" s="57" t="str">
        <f t="shared" si="173"/>
        <v>27</v>
      </c>
      <c r="IE42" s="57" t="str">
        <f t="shared" si="173"/>
        <v>31</v>
      </c>
      <c r="IG42" s="57">
        <f t="shared" si="61"/>
        <v>0</v>
      </c>
      <c r="IH42" s="57">
        <f t="shared" si="62"/>
        <v>0</v>
      </c>
      <c r="II42" s="57">
        <f t="shared" si="63"/>
        <v>0</v>
      </c>
      <c r="IJ42" s="57">
        <f t="shared" si="64"/>
        <v>0</v>
      </c>
      <c r="IK42" s="57">
        <f t="shared" si="65"/>
        <v>0</v>
      </c>
      <c r="IL42" s="57">
        <f t="shared" si="66"/>
        <v>0</v>
      </c>
      <c r="IM42" s="57">
        <f t="shared" si="67"/>
        <v>0</v>
      </c>
      <c r="IN42" s="57">
        <f t="shared" si="68"/>
        <v>0</v>
      </c>
      <c r="IO42" s="57">
        <f t="shared" si="69"/>
        <v>0</v>
      </c>
      <c r="IP42" s="57">
        <f t="shared" si="174"/>
        <v>0</v>
      </c>
      <c r="IQ42" s="57">
        <f t="shared" si="175"/>
        <v>0</v>
      </c>
      <c r="IR42" s="57">
        <f t="shared" si="176"/>
        <v>0</v>
      </c>
      <c r="IS42" s="57">
        <f t="shared" si="177"/>
        <v>0</v>
      </c>
      <c r="IT42" s="57">
        <f t="shared" si="178"/>
        <v>0</v>
      </c>
      <c r="IU42" s="57">
        <f t="shared" si="179"/>
        <v>0</v>
      </c>
      <c r="IV42" s="57">
        <f t="shared" si="180"/>
        <v>0</v>
      </c>
      <c r="IW42" s="57">
        <f t="shared" si="181"/>
        <v>0</v>
      </c>
    </row>
    <row r="43" spans="1:257" ht="17.100000000000001" customHeight="1" thickTop="1" thickBot="1" x14ac:dyDescent="0.25">
      <c r="A43" s="126"/>
      <c r="B43" s="115">
        <v>29</v>
      </c>
      <c r="C43" s="108"/>
      <c r="D43" s="5"/>
      <c r="E43" s="5"/>
      <c r="F43" s="5"/>
      <c r="G43" s="5"/>
      <c r="H43" s="5"/>
      <c r="I43" s="5"/>
      <c r="J43" s="5"/>
      <c r="K43" s="5"/>
      <c r="L43" s="388" t="str">
        <f>E3</f>
        <v xml:space="preserve">Alexsander Mucheti  CREA-SP:5061466716     </v>
      </c>
      <c r="M43" s="389"/>
      <c r="N43" s="389"/>
      <c r="O43" s="389"/>
      <c r="P43" s="389"/>
      <c r="Q43" s="389"/>
      <c r="R43" s="389"/>
      <c r="S43" s="389"/>
      <c r="T43" s="389"/>
      <c r="U43" s="389"/>
      <c r="V43" s="389"/>
      <c r="W43" s="390"/>
      <c r="X43" s="13" t="b">
        <v>0</v>
      </c>
      <c r="Y43" s="13" t="b">
        <v>0</v>
      </c>
      <c r="Z43" s="13" t="b">
        <v>0</v>
      </c>
      <c r="AA43" s="13" t="b">
        <v>0</v>
      </c>
      <c r="AB43" s="13" t="b">
        <v>0</v>
      </c>
      <c r="AC43" s="13" t="b">
        <v>0</v>
      </c>
      <c r="AD43" s="13" t="b">
        <v>0</v>
      </c>
      <c r="AE43" s="13" t="b">
        <v>0</v>
      </c>
      <c r="AG43" s="57">
        <f t="shared" si="41"/>
        <v>0</v>
      </c>
      <c r="AH43" s="57">
        <f t="shared" si="42"/>
        <v>0</v>
      </c>
      <c r="AI43" s="57">
        <f t="shared" si="43"/>
        <v>0</v>
      </c>
      <c r="AJ43" s="57">
        <f t="shared" si="44"/>
        <v>0</v>
      </c>
      <c r="AK43" s="57">
        <f t="shared" si="45"/>
        <v>0</v>
      </c>
      <c r="AL43" s="57">
        <f t="shared" si="46"/>
        <v>0</v>
      </c>
      <c r="AM43" s="57">
        <f t="shared" si="47"/>
        <v>0</v>
      </c>
      <c r="AN43" s="57">
        <f t="shared" si="48"/>
        <v>0</v>
      </c>
      <c r="AP43" s="57">
        <f t="shared" si="70"/>
        <v>0</v>
      </c>
      <c r="AQ43" s="57">
        <f t="shared" si="71"/>
        <v>0</v>
      </c>
      <c r="AS43" s="57">
        <f t="shared" si="49"/>
        <v>0</v>
      </c>
      <c r="AT43" s="57" t="b">
        <f t="shared" si="50"/>
        <v>1</v>
      </c>
      <c r="AU43" s="57">
        <f t="shared" si="72"/>
        <v>1</v>
      </c>
      <c r="AV43" s="63">
        <f t="shared" si="73"/>
        <v>0</v>
      </c>
      <c r="AW43" s="57">
        <f t="shared" si="182"/>
        <v>0</v>
      </c>
      <c r="AX43" s="57">
        <f t="shared" si="183"/>
        <v>0</v>
      </c>
      <c r="AY43" s="57">
        <f t="shared" si="182"/>
        <v>0</v>
      </c>
      <c r="AZ43" s="57">
        <f t="shared" si="187"/>
        <v>0</v>
      </c>
      <c r="BA43" s="57" t="str">
        <f t="shared" si="51"/>
        <v/>
      </c>
      <c r="BB43" s="57" t="str">
        <f t="shared" si="184"/>
        <v/>
      </c>
      <c r="BC43" s="57" t="str">
        <f t="shared" si="74"/>
        <v/>
      </c>
      <c r="BD43" s="57" t="str">
        <f t="shared" si="75"/>
        <v/>
      </c>
      <c r="BE43" s="57" t="str">
        <f t="shared" si="76"/>
        <v/>
      </c>
      <c r="BG43" s="57">
        <f>IF(BF65=2,C43,0)</f>
        <v>0</v>
      </c>
      <c r="BH43" s="57">
        <f t="shared" si="77"/>
        <v>0</v>
      </c>
      <c r="BI43" s="57" t="str">
        <f t="shared" si="52"/>
        <v/>
      </c>
      <c r="BL43" s="57">
        <f t="shared" si="78"/>
        <v>0</v>
      </c>
      <c r="BM43" s="57">
        <f t="shared" si="79"/>
        <v>0</v>
      </c>
      <c r="BN43" s="57">
        <f t="shared" si="80"/>
        <v>0</v>
      </c>
      <c r="BO43" s="57">
        <f t="shared" si="81"/>
        <v>0</v>
      </c>
      <c r="BP43" s="57">
        <f t="shared" si="82"/>
        <v>0</v>
      </c>
      <c r="BQ43" s="57">
        <f t="shared" si="83"/>
        <v>0</v>
      </c>
      <c r="BR43" s="57">
        <f t="shared" si="84"/>
        <v>0</v>
      </c>
      <c r="BS43" s="57">
        <f t="shared" si="85"/>
        <v>0</v>
      </c>
      <c r="BT43" s="57">
        <f t="shared" si="86"/>
        <v>0</v>
      </c>
      <c r="BU43" s="57">
        <f t="shared" si="87"/>
        <v>0</v>
      </c>
      <c r="BV43" s="57">
        <f t="shared" si="88"/>
        <v>0</v>
      </c>
      <c r="BW43" s="57">
        <f t="shared" si="89"/>
        <v>0</v>
      </c>
      <c r="BX43" s="57">
        <f t="shared" si="90"/>
        <v>0</v>
      </c>
      <c r="BY43" s="57">
        <f t="shared" si="91"/>
        <v>0</v>
      </c>
      <c r="BZ43" s="57">
        <f t="shared" si="92"/>
        <v>0</v>
      </c>
      <c r="CA43" s="57">
        <f t="shared" si="93"/>
        <v>0</v>
      </c>
      <c r="CC43" s="57">
        <f>N17-B43</f>
        <v>-17</v>
      </c>
      <c r="CD43" s="57">
        <f t="shared" si="94"/>
        <v>0</v>
      </c>
      <c r="CE43" s="57" t="str">
        <f t="shared" si="185"/>
        <v>4</v>
      </c>
      <c r="CF43" s="57" t="str">
        <f t="shared" si="95"/>
        <v/>
      </c>
      <c r="CG43" s="57">
        <f t="shared" si="96"/>
        <v>0</v>
      </c>
      <c r="CH43" s="57">
        <f t="shared" si="97"/>
        <v>0</v>
      </c>
      <c r="CI43" s="57">
        <f t="shared" si="98"/>
        <v>0</v>
      </c>
      <c r="CJ43" s="57">
        <f t="shared" si="99"/>
        <v>0</v>
      </c>
      <c r="CK43" s="57" t="str">
        <f t="shared" si="100"/>
        <v/>
      </c>
      <c r="CL43" s="57" t="str">
        <f t="shared" si="53"/>
        <v/>
      </c>
      <c r="CM43" s="57">
        <f t="shared" si="101"/>
        <v>2</v>
      </c>
      <c r="CN43" s="57">
        <f t="shared" si="102"/>
        <v>-15</v>
      </c>
      <c r="CO43" s="57" t="str">
        <f t="shared" si="103"/>
        <v/>
      </c>
      <c r="CP43" s="57" t="str">
        <f t="shared" si="54"/>
        <v/>
      </c>
      <c r="DH43" s="59">
        <f t="shared" si="104"/>
        <v>0</v>
      </c>
      <c r="DI43" s="59">
        <f t="shared" si="105"/>
        <v>0</v>
      </c>
      <c r="DJ43" s="70">
        <f t="shared" si="106"/>
        <v>0</v>
      </c>
      <c r="DK43" s="59">
        <f t="shared" si="107"/>
        <v>0</v>
      </c>
      <c r="DL43" s="70">
        <f t="shared" si="108"/>
        <v>0</v>
      </c>
      <c r="DM43" s="59">
        <f t="shared" si="109"/>
        <v>0</v>
      </c>
      <c r="DN43" s="70">
        <f t="shared" si="110"/>
        <v>0</v>
      </c>
      <c r="DO43" s="59">
        <f t="shared" si="111"/>
        <v>0</v>
      </c>
      <c r="DP43" s="59">
        <f t="shared" si="112"/>
        <v>0</v>
      </c>
      <c r="DQ43" s="59">
        <f t="shared" si="113"/>
        <v>0</v>
      </c>
      <c r="DR43" s="59">
        <f t="shared" si="114"/>
        <v>0</v>
      </c>
      <c r="DS43" s="59">
        <f t="shared" si="115"/>
        <v>0</v>
      </c>
      <c r="DT43" s="70">
        <f t="shared" si="116"/>
        <v>0</v>
      </c>
      <c r="DU43" s="59">
        <f t="shared" si="117"/>
        <v>0</v>
      </c>
      <c r="DV43" s="70">
        <f t="shared" si="118"/>
        <v>0</v>
      </c>
      <c r="DW43" s="59">
        <f t="shared" si="119"/>
        <v>0</v>
      </c>
      <c r="DY43" s="70">
        <f t="shared" si="120"/>
        <v>0</v>
      </c>
      <c r="DZ43" s="59">
        <f t="shared" si="120"/>
        <v>0</v>
      </c>
      <c r="EA43" s="59">
        <f t="shared" si="121"/>
        <v>0</v>
      </c>
      <c r="EB43" s="59" t="str">
        <f t="shared" si="122"/>
        <v/>
      </c>
      <c r="EC43" s="59" t="str">
        <f t="shared" si="55"/>
        <v/>
      </c>
      <c r="EI43" s="59">
        <f>IF(BF65=2,C43,0)</f>
        <v>0</v>
      </c>
      <c r="EJ43" s="59">
        <f t="shared" si="123"/>
        <v>0</v>
      </c>
      <c r="EK43" s="59" t="str">
        <f t="shared" si="124"/>
        <v/>
      </c>
      <c r="EL43" s="59" t="str">
        <f t="shared" si="125"/>
        <v/>
      </c>
      <c r="EM43" s="59" t="str">
        <f t="shared" si="126"/>
        <v/>
      </c>
      <c r="EN43" s="59" t="str">
        <f t="shared" si="127"/>
        <v/>
      </c>
      <c r="EO43" s="59" t="str">
        <f t="shared" si="128"/>
        <v/>
      </c>
      <c r="EP43" s="59" t="str">
        <f t="shared" si="129"/>
        <v/>
      </c>
      <c r="EQ43" s="59">
        <f t="shared" si="56"/>
        <v>0</v>
      </c>
      <c r="EU43" s="59">
        <f t="shared" si="130"/>
        <v>0</v>
      </c>
      <c r="EV43" s="59">
        <f t="shared" si="131"/>
        <v>0</v>
      </c>
      <c r="EW43" s="59">
        <f t="shared" si="132"/>
        <v>0</v>
      </c>
      <c r="EX43" s="59">
        <f t="shared" si="133"/>
        <v>0</v>
      </c>
      <c r="EY43" s="59">
        <f t="shared" si="134"/>
        <v>0</v>
      </c>
      <c r="EZ43" s="59">
        <f t="shared" si="135"/>
        <v>0</v>
      </c>
      <c r="FA43" s="59">
        <f t="shared" si="136"/>
        <v>0</v>
      </c>
      <c r="FB43" s="59">
        <f t="shared" si="137"/>
        <v>0</v>
      </c>
      <c r="FD43" s="59">
        <f t="shared" si="138"/>
        <v>0.8</v>
      </c>
      <c r="FE43" s="59">
        <f t="shared" si="138"/>
        <v>0.8</v>
      </c>
      <c r="FF43" s="59">
        <f t="shared" si="138"/>
        <v>0.65</v>
      </c>
      <c r="FG43" s="59">
        <f t="shared" si="138"/>
        <v>0.65</v>
      </c>
      <c r="FH43" s="59">
        <f t="shared" si="138"/>
        <v>0.5</v>
      </c>
      <c r="FI43" s="59">
        <f t="shared" si="138"/>
        <v>0.5</v>
      </c>
      <c r="FJ43" s="59">
        <f t="shared" si="138"/>
        <v>0.5</v>
      </c>
      <c r="FK43" s="59">
        <f t="shared" si="138"/>
        <v>0.5</v>
      </c>
      <c r="FM43" s="59">
        <f t="shared" si="139"/>
        <v>0</v>
      </c>
      <c r="FN43" s="59">
        <f t="shared" si="186"/>
        <v>0</v>
      </c>
      <c r="FO43" s="59">
        <f t="shared" si="140"/>
        <v>0</v>
      </c>
      <c r="FP43" s="59">
        <f t="shared" si="141"/>
        <v>0</v>
      </c>
      <c r="FQ43" s="59">
        <f t="shared" si="142"/>
        <v>0</v>
      </c>
      <c r="FR43" s="59">
        <f t="shared" si="143"/>
        <v>0</v>
      </c>
      <c r="FS43" s="59">
        <f t="shared" si="144"/>
        <v>0</v>
      </c>
      <c r="FT43" s="59">
        <f t="shared" si="145"/>
        <v>0</v>
      </c>
      <c r="FU43" s="59">
        <f t="shared" si="57"/>
        <v>0</v>
      </c>
      <c r="FW43" s="59">
        <f t="shared" si="146"/>
        <v>0</v>
      </c>
      <c r="FX43" s="59">
        <f t="shared" si="147"/>
        <v>0</v>
      </c>
      <c r="FY43" s="59">
        <f t="shared" si="148"/>
        <v>0</v>
      </c>
      <c r="FZ43" s="59">
        <f t="shared" si="149"/>
        <v>0</v>
      </c>
      <c r="GA43" s="59">
        <f t="shared" si="150"/>
        <v>0</v>
      </c>
      <c r="GB43" s="59">
        <f t="shared" si="151"/>
        <v>0</v>
      </c>
      <c r="GC43" s="59">
        <f t="shared" si="152"/>
        <v>0</v>
      </c>
      <c r="GD43" s="59">
        <f t="shared" si="153"/>
        <v>0</v>
      </c>
      <c r="GF43" s="59">
        <f t="shared" si="154"/>
        <v>0.85</v>
      </c>
      <c r="GG43" s="59">
        <f t="shared" si="154"/>
        <v>0.85</v>
      </c>
      <c r="GH43" s="59">
        <f t="shared" si="154"/>
        <v>0.6</v>
      </c>
      <c r="GI43" s="59">
        <f t="shared" si="154"/>
        <v>0.6</v>
      </c>
      <c r="GJ43" s="59">
        <f t="shared" si="154"/>
        <v>0.5</v>
      </c>
      <c r="GK43" s="59">
        <f t="shared" si="154"/>
        <v>0.5</v>
      </c>
      <c r="GL43" s="59">
        <f t="shared" si="154"/>
        <v>0.5</v>
      </c>
      <c r="GM43" s="59">
        <f t="shared" si="154"/>
        <v>0.5</v>
      </c>
      <c r="GO43" s="59">
        <v>11</v>
      </c>
      <c r="GP43" s="59">
        <v>12</v>
      </c>
      <c r="GQ43" s="59">
        <v>20</v>
      </c>
      <c r="GR43" s="59">
        <v>25</v>
      </c>
      <c r="GS43" s="59">
        <v>35</v>
      </c>
      <c r="GT43" s="59">
        <v>35</v>
      </c>
      <c r="GU43" s="59">
        <v>40</v>
      </c>
      <c r="GV43" s="59">
        <v>40</v>
      </c>
      <c r="GX43" s="59">
        <f t="shared" si="155"/>
        <v>0</v>
      </c>
      <c r="GY43" s="59">
        <f t="shared" si="156"/>
        <v>0</v>
      </c>
      <c r="GZ43" s="59">
        <f t="shared" si="157"/>
        <v>0</v>
      </c>
      <c r="HA43" s="59">
        <f t="shared" si="158"/>
        <v>0</v>
      </c>
      <c r="HB43" s="59">
        <f t="shared" si="159"/>
        <v>0</v>
      </c>
      <c r="HC43" s="59">
        <f t="shared" si="160"/>
        <v>0</v>
      </c>
      <c r="HD43" s="59">
        <f t="shared" si="161"/>
        <v>0</v>
      </c>
      <c r="HE43" s="59">
        <f t="shared" si="162"/>
        <v>0</v>
      </c>
      <c r="HF43" s="59">
        <f t="shared" si="58"/>
        <v>0</v>
      </c>
      <c r="HL43" s="57" t="str">
        <f t="shared" si="163"/>
        <v/>
      </c>
      <c r="HM43" s="57" t="str">
        <f t="shared" si="164"/>
        <v/>
      </c>
      <c r="HN43" s="61" t="str">
        <f t="shared" si="165"/>
        <v/>
      </c>
      <c r="HO43" s="57" t="str">
        <f t="shared" si="188"/>
        <v>2</v>
      </c>
      <c r="HP43" s="57" t="str">
        <f t="shared" si="166"/>
        <v/>
      </c>
      <c r="HQ43" s="57">
        <f t="shared" si="167"/>
        <v>0</v>
      </c>
      <c r="HR43" s="57" t="str">
        <f t="shared" si="168"/>
        <v/>
      </c>
      <c r="HS43" s="57" t="str">
        <f t="shared" si="169"/>
        <v/>
      </c>
      <c r="HT43" s="57">
        <f t="shared" si="59"/>
        <v>0</v>
      </c>
      <c r="HU43" s="57" t="str">
        <f t="shared" si="170"/>
        <v>1</v>
      </c>
      <c r="HV43" s="57">
        <f t="shared" si="171"/>
        <v>-16</v>
      </c>
      <c r="HW43" s="57" t="str">
        <f t="shared" si="172"/>
        <v/>
      </c>
      <c r="HX43" s="57" t="str">
        <f t="shared" si="173"/>
        <v>10</v>
      </c>
      <c r="HY43" s="57" t="str">
        <f t="shared" si="173"/>
        <v>13</v>
      </c>
      <c r="HZ43" s="57" t="str">
        <f t="shared" si="173"/>
        <v>11</v>
      </c>
      <c r="IA43" s="57" t="str">
        <f t="shared" si="173"/>
        <v>16</v>
      </c>
      <c r="IB43" s="57" t="str">
        <f t="shared" si="173"/>
        <v>20</v>
      </c>
      <c r="IC43" s="57" t="str">
        <f t="shared" si="173"/>
        <v>22</v>
      </c>
      <c r="ID43" s="57" t="str">
        <f t="shared" si="173"/>
        <v>27</v>
      </c>
      <c r="IE43" s="57" t="str">
        <f t="shared" si="173"/>
        <v>31</v>
      </c>
      <c r="IG43" s="57">
        <f t="shared" si="61"/>
        <v>0</v>
      </c>
      <c r="IH43" s="57">
        <f t="shared" si="62"/>
        <v>0</v>
      </c>
      <c r="II43" s="57">
        <f t="shared" si="63"/>
        <v>0</v>
      </c>
      <c r="IJ43" s="57">
        <f t="shared" si="64"/>
        <v>0</v>
      </c>
      <c r="IK43" s="57">
        <f t="shared" si="65"/>
        <v>0</v>
      </c>
      <c r="IL43" s="57">
        <f t="shared" si="66"/>
        <v>0</v>
      </c>
      <c r="IM43" s="57">
        <f t="shared" si="67"/>
        <v>0</v>
      </c>
      <c r="IN43" s="57">
        <f t="shared" si="68"/>
        <v>0</v>
      </c>
      <c r="IO43" s="57">
        <f t="shared" si="69"/>
        <v>0</v>
      </c>
      <c r="IP43" s="57">
        <f t="shared" si="174"/>
        <v>0</v>
      </c>
      <c r="IQ43" s="57">
        <f t="shared" si="175"/>
        <v>0</v>
      </c>
      <c r="IR43" s="57">
        <f t="shared" si="176"/>
        <v>0</v>
      </c>
      <c r="IS43" s="57">
        <f t="shared" si="177"/>
        <v>0</v>
      </c>
      <c r="IT43" s="57">
        <f t="shared" si="178"/>
        <v>0</v>
      </c>
      <c r="IU43" s="57">
        <f t="shared" si="179"/>
        <v>0</v>
      </c>
      <c r="IV43" s="57">
        <f t="shared" si="180"/>
        <v>0</v>
      </c>
      <c r="IW43" s="57">
        <f t="shared" si="181"/>
        <v>0</v>
      </c>
    </row>
    <row r="44" spans="1:257" ht="17.100000000000001" customHeight="1" thickTop="1" thickBot="1" x14ac:dyDescent="0.25">
      <c r="A44" s="126"/>
      <c r="B44" s="115">
        <v>30</v>
      </c>
      <c r="C44" s="108"/>
      <c r="D44" s="5"/>
      <c r="E44" s="5"/>
      <c r="F44" s="5"/>
      <c r="G44" s="5"/>
      <c r="H44" s="5"/>
      <c r="I44" s="5"/>
      <c r="J44" s="5"/>
      <c r="K44" s="5"/>
      <c r="L44" s="388"/>
      <c r="M44" s="389"/>
      <c r="N44" s="389"/>
      <c r="O44" s="389"/>
      <c r="P44" s="389"/>
      <c r="Q44" s="389"/>
      <c r="R44" s="389"/>
      <c r="S44" s="389"/>
      <c r="T44" s="389"/>
      <c r="U44" s="389"/>
      <c r="V44" s="389"/>
      <c r="W44" s="390"/>
      <c r="X44" s="13" t="b">
        <v>0</v>
      </c>
      <c r="Y44" s="13" t="b">
        <v>0</v>
      </c>
      <c r="Z44" s="13" t="b">
        <v>0</v>
      </c>
      <c r="AA44" s="13" t="b">
        <v>0</v>
      </c>
      <c r="AB44" s="13" t="b">
        <v>0</v>
      </c>
      <c r="AC44" s="13" t="b">
        <v>0</v>
      </c>
      <c r="AD44" s="13" t="b">
        <v>0</v>
      </c>
      <c r="AE44" s="13" t="b">
        <v>0</v>
      </c>
      <c r="AG44" s="57">
        <f t="shared" si="41"/>
        <v>0</v>
      </c>
      <c r="AH44" s="57">
        <f t="shared" si="42"/>
        <v>0</v>
      </c>
      <c r="AI44" s="57">
        <f t="shared" si="43"/>
        <v>0</v>
      </c>
      <c r="AJ44" s="57">
        <f t="shared" si="44"/>
        <v>0</v>
      </c>
      <c r="AK44" s="57">
        <f t="shared" si="45"/>
        <v>0</v>
      </c>
      <c r="AL44" s="57">
        <f t="shared" si="46"/>
        <v>0</v>
      </c>
      <c r="AM44" s="57">
        <f t="shared" si="47"/>
        <v>0</v>
      </c>
      <c r="AN44" s="57">
        <f t="shared" si="48"/>
        <v>0</v>
      </c>
      <c r="AP44" s="57">
        <f t="shared" si="70"/>
        <v>0</v>
      </c>
      <c r="AQ44" s="57">
        <f t="shared" si="71"/>
        <v>0</v>
      </c>
      <c r="AS44" s="57">
        <f t="shared" si="49"/>
        <v>0</v>
      </c>
      <c r="AT44" s="57" t="b">
        <f t="shared" si="50"/>
        <v>1</v>
      </c>
      <c r="AU44" s="57">
        <f t="shared" si="72"/>
        <v>1</v>
      </c>
      <c r="AV44" s="63">
        <f t="shared" si="73"/>
        <v>0</v>
      </c>
      <c r="AW44" s="57">
        <f t="shared" si="182"/>
        <v>0</v>
      </c>
      <c r="AX44" s="57">
        <f t="shared" si="183"/>
        <v>0</v>
      </c>
      <c r="AY44" s="57">
        <f t="shared" si="182"/>
        <v>0</v>
      </c>
      <c r="AZ44" s="57">
        <f t="shared" si="187"/>
        <v>0</v>
      </c>
      <c r="BA44" s="57" t="str">
        <f t="shared" si="51"/>
        <v/>
      </c>
      <c r="BB44" s="57" t="str">
        <f t="shared" si="184"/>
        <v/>
      </c>
      <c r="BC44" s="57" t="str">
        <f t="shared" si="74"/>
        <v/>
      </c>
      <c r="BD44" s="57" t="str">
        <f t="shared" si="75"/>
        <v/>
      </c>
      <c r="BE44" s="57" t="str">
        <f t="shared" si="76"/>
        <v/>
      </c>
      <c r="BG44" s="57">
        <f>IF(BF65=2,C44,0)</f>
        <v>0</v>
      </c>
      <c r="BH44" s="57">
        <f t="shared" si="77"/>
        <v>0</v>
      </c>
      <c r="BI44" s="57" t="str">
        <f t="shared" si="52"/>
        <v/>
      </c>
      <c r="BL44" s="57">
        <f t="shared" si="78"/>
        <v>0</v>
      </c>
      <c r="BM44" s="57">
        <f t="shared" si="79"/>
        <v>0</v>
      </c>
      <c r="BN44" s="57">
        <f t="shared" si="80"/>
        <v>0</v>
      </c>
      <c r="BO44" s="57">
        <f t="shared" si="81"/>
        <v>0</v>
      </c>
      <c r="BP44" s="57">
        <f t="shared" si="82"/>
        <v>0</v>
      </c>
      <c r="BQ44" s="57">
        <f t="shared" si="83"/>
        <v>0</v>
      </c>
      <c r="BR44" s="57">
        <f t="shared" si="84"/>
        <v>0</v>
      </c>
      <c r="BS44" s="57">
        <f t="shared" si="85"/>
        <v>0</v>
      </c>
      <c r="BT44" s="57">
        <f t="shared" si="86"/>
        <v>0</v>
      </c>
      <c r="BU44" s="57">
        <f t="shared" si="87"/>
        <v>0</v>
      </c>
      <c r="BV44" s="57">
        <f t="shared" si="88"/>
        <v>0</v>
      </c>
      <c r="BW44" s="57">
        <f t="shared" si="89"/>
        <v>0</v>
      </c>
      <c r="BX44" s="57">
        <f t="shared" si="90"/>
        <v>0</v>
      </c>
      <c r="BY44" s="57">
        <f t="shared" si="91"/>
        <v>0</v>
      </c>
      <c r="BZ44" s="57">
        <f t="shared" si="92"/>
        <v>0</v>
      </c>
      <c r="CA44" s="57">
        <f t="shared" si="93"/>
        <v>0</v>
      </c>
      <c r="CC44" s="57">
        <f>N17-B44</f>
        <v>-18</v>
      </c>
      <c r="CD44" s="57">
        <f t="shared" si="94"/>
        <v>0</v>
      </c>
      <c r="CE44" s="57" t="str">
        <f t="shared" si="185"/>
        <v>4</v>
      </c>
      <c r="CF44" s="57" t="str">
        <f t="shared" si="95"/>
        <v/>
      </c>
      <c r="CG44" s="57">
        <f t="shared" si="96"/>
        <v>0</v>
      </c>
      <c r="CH44" s="57">
        <f t="shared" si="97"/>
        <v>0</v>
      </c>
      <c r="CI44" s="57">
        <f t="shared" si="98"/>
        <v>0</v>
      </c>
      <c r="CJ44" s="57">
        <f t="shared" si="99"/>
        <v>0</v>
      </c>
      <c r="CK44" s="57" t="str">
        <f t="shared" si="100"/>
        <v/>
      </c>
      <c r="CL44" s="57" t="str">
        <f t="shared" si="53"/>
        <v/>
      </c>
      <c r="CM44" s="57">
        <f t="shared" si="101"/>
        <v>2</v>
      </c>
      <c r="CN44" s="57">
        <f t="shared" si="102"/>
        <v>-16</v>
      </c>
      <c r="CO44" s="57" t="str">
        <f t="shared" si="103"/>
        <v/>
      </c>
      <c r="CP44" s="57" t="str">
        <f t="shared" si="54"/>
        <v/>
      </c>
      <c r="DH44" s="59">
        <f t="shared" si="104"/>
        <v>0</v>
      </c>
      <c r="DI44" s="59">
        <f t="shared" si="105"/>
        <v>0</v>
      </c>
      <c r="DJ44" s="70">
        <f t="shared" si="106"/>
        <v>0</v>
      </c>
      <c r="DK44" s="59">
        <f t="shared" si="107"/>
        <v>0</v>
      </c>
      <c r="DL44" s="70">
        <f t="shared" si="108"/>
        <v>0</v>
      </c>
      <c r="DM44" s="59">
        <f t="shared" si="109"/>
        <v>0</v>
      </c>
      <c r="DN44" s="70">
        <f t="shared" si="110"/>
        <v>0</v>
      </c>
      <c r="DO44" s="59">
        <f t="shared" si="111"/>
        <v>0</v>
      </c>
      <c r="DP44" s="59">
        <f t="shared" si="112"/>
        <v>0</v>
      </c>
      <c r="DQ44" s="59">
        <f t="shared" si="113"/>
        <v>0</v>
      </c>
      <c r="DR44" s="59">
        <f t="shared" si="114"/>
        <v>0</v>
      </c>
      <c r="DS44" s="59">
        <f t="shared" si="115"/>
        <v>0</v>
      </c>
      <c r="DT44" s="70">
        <f t="shared" si="116"/>
        <v>0</v>
      </c>
      <c r="DU44" s="59">
        <f t="shared" si="117"/>
        <v>0</v>
      </c>
      <c r="DV44" s="70">
        <f t="shared" si="118"/>
        <v>0</v>
      </c>
      <c r="DW44" s="59">
        <f t="shared" si="119"/>
        <v>0</v>
      </c>
      <c r="DY44" s="70">
        <f t="shared" si="120"/>
        <v>0</v>
      </c>
      <c r="DZ44" s="59">
        <f t="shared" si="120"/>
        <v>0</v>
      </c>
      <c r="EA44" s="59">
        <f t="shared" si="121"/>
        <v>0</v>
      </c>
      <c r="EB44" s="59" t="str">
        <f t="shared" si="122"/>
        <v/>
      </c>
      <c r="EC44" s="59" t="str">
        <f t="shared" si="55"/>
        <v/>
      </c>
      <c r="EI44" s="59">
        <f>IF(BF65=2,C44,0)</f>
        <v>0</v>
      </c>
      <c r="EJ44" s="59">
        <f t="shared" si="123"/>
        <v>0</v>
      </c>
      <c r="EK44" s="59" t="str">
        <f t="shared" si="124"/>
        <v/>
      </c>
      <c r="EL44" s="59" t="str">
        <f t="shared" si="125"/>
        <v/>
      </c>
      <c r="EM44" s="59" t="str">
        <f t="shared" si="126"/>
        <v/>
      </c>
      <c r="EN44" s="59" t="str">
        <f t="shared" si="127"/>
        <v/>
      </c>
      <c r="EO44" s="59" t="str">
        <f t="shared" si="128"/>
        <v/>
      </c>
      <c r="EP44" s="59" t="str">
        <f t="shared" si="129"/>
        <v/>
      </c>
      <c r="EQ44" s="59">
        <f t="shared" si="56"/>
        <v>0</v>
      </c>
      <c r="EU44" s="59">
        <f t="shared" si="130"/>
        <v>0</v>
      </c>
      <c r="EV44" s="59">
        <f t="shared" si="131"/>
        <v>0</v>
      </c>
      <c r="EW44" s="59">
        <f t="shared" si="132"/>
        <v>0</v>
      </c>
      <c r="EX44" s="59">
        <f t="shared" si="133"/>
        <v>0</v>
      </c>
      <c r="EY44" s="59">
        <f t="shared" si="134"/>
        <v>0</v>
      </c>
      <c r="EZ44" s="59">
        <f t="shared" si="135"/>
        <v>0</v>
      </c>
      <c r="FA44" s="59">
        <f t="shared" si="136"/>
        <v>0</v>
      </c>
      <c r="FB44" s="59">
        <f t="shared" si="137"/>
        <v>0</v>
      </c>
      <c r="FD44" s="59">
        <f t="shared" si="138"/>
        <v>0.8</v>
      </c>
      <c r="FE44" s="59">
        <f t="shared" si="138"/>
        <v>0.8</v>
      </c>
      <c r="FF44" s="59">
        <f t="shared" si="138"/>
        <v>0.65</v>
      </c>
      <c r="FG44" s="59">
        <f t="shared" si="138"/>
        <v>0.65</v>
      </c>
      <c r="FH44" s="59">
        <f t="shared" si="138"/>
        <v>0.5</v>
      </c>
      <c r="FI44" s="59">
        <f t="shared" si="138"/>
        <v>0.5</v>
      </c>
      <c r="FJ44" s="59">
        <f t="shared" si="138"/>
        <v>0.5</v>
      </c>
      <c r="FK44" s="59">
        <f t="shared" si="138"/>
        <v>0.5</v>
      </c>
      <c r="FM44" s="59">
        <f t="shared" si="139"/>
        <v>0</v>
      </c>
      <c r="FN44" s="59">
        <f t="shared" si="186"/>
        <v>0</v>
      </c>
      <c r="FO44" s="59">
        <f t="shared" si="140"/>
        <v>0</v>
      </c>
      <c r="FP44" s="59">
        <f t="shared" si="141"/>
        <v>0</v>
      </c>
      <c r="FQ44" s="59">
        <f t="shared" si="142"/>
        <v>0</v>
      </c>
      <c r="FR44" s="59">
        <f t="shared" si="143"/>
        <v>0</v>
      </c>
      <c r="FS44" s="59">
        <f t="shared" si="144"/>
        <v>0</v>
      </c>
      <c r="FT44" s="59">
        <f t="shared" si="145"/>
        <v>0</v>
      </c>
      <c r="FU44" s="59">
        <f t="shared" si="57"/>
        <v>0</v>
      </c>
      <c r="FW44" s="59">
        <f t="shared" si="146"/>
        <v>0</v>
      </c>
      <c r="FX44" s="59">
        <f t="shared" si="147"/>
        <v>0</v>
      </c>
      <c r="FY44" s="59">
        <f t="shared" si="148"/>
        <v>0</v>
      </c>
      <c r="FZ44" s="59">
        <f t="shared" si="149"/>
        <v>0</v>
      </c>
      <c r="GA44" s="59">
        <f t="shared" si="150"/>
        <v>0</v>
      </c>
      <c r="GB44" s="59">
        <f t="shared" si="151"/>
        <v>0</v>
      </c>
      <c r="GC44" s="59">
        <f t="shared" si="152"/>
        <v>0</v>
      </c>
      <c r="GD44" s="59">
        <f t="shared" si="153"/>
        <v>0</v>
      </c>
      <c r="GF44" s="59">
        <f t="shared" si="154"/>
        <v>0.85</v>
      </c>
      <c r="GG44" s="59">
        <f t="shared" si="154"/>
        <v>0.85</v>
      </c>
      <c r="GH44" s="59">
        <f t="shared" si="154"/>
        <v>0.6</v>
      </c>
      <c r="GI44" s="59">
        <f t="shared" si="154"/>
        <v>0.6</v>
      </c>
      <c r="GJ44" s="59">
        <f t="shared" si="154"/>
        <v>0.5</v>
      </c>
      <c r="GK44" s="59">
        <f t="shared" si="154"/>
        <v>0.5</v>
      </c>
      <c r="GL44" s="59">
        <f t="shared" si="154"/>
        <v>0.5</v>
      </c>
      <c r="GM44" s="59">
        <f t="shared" si="154"/>
        <v>0.5</v>
      </c>
      <c r="GO44" s="59">
        <v>11</v>
      </c>
      <c r="GP44" s="59">
        <v>12</v>
      </c>
      <c r="GQ44" s="59">
        <v>20</v>
      </c>
      <c r="GR44" s="59">
        <v>25</v>
      </c>
      <c r="GS44" s="59">
        <v>35</v>
      </c>
      <c r="GT44" s="59">
        <v>35</v>
      </c>
      <c r="GU44" s="59">
        <v>40</v>
      </c>
      <c r="GV44" s="59">
        <v>40</v>
      </c>
      <c r="GX44" s="59">
        <f t="shared" si="155"/>
        <v>0</v>
      </c>
      <c r="GY44" s="59">
        <f t="shared" si="156"/>
        <v>0</v>
      </c>
      <c r="GZ44" s="59">
        <f t="shared" si="157"/>
        <v>0</v>
      </c>
      <c r="HA44" s="59">
        <f t="shared" si="158"/>
        <v>0</v>
      </c>
      <c r="HB44" s="59">
        <f t="shared" si="159"/>
        <v>0</v>
      </c>
      <c r="HC44" s="59">
        <f t="shared" si="160"/>
        <v>0</v>
      </c>
      <c r="HD44" s="59">
        <f t="shared" si="161"/>
        <v>0</v>
      </c>
      <c r="HE44" s="59">
        <f t="shared" si="162"/>
        <v>0</v>
      </c>
      <c r="HF44" s="59">
        <f t="shared" si="58"/>
        <v>0</v>
      </c>
      <c r="HL44" s="57" t="str">
        <f t="shared" si="163"/>
        <v/>
      </c>
      <c r="HM44" s="57" t="str">
        <f t="shared" si="164"/>
        <v/>
      </c>
      <c r="HN44" s="61" t="str">
        <f t="shared" si="165"/>
        <v/>
      </c>
      <c r="HO44" s="57" t="str">
        <f t="shared" si="188"/>
        <v>2</v>
      </c>
      <c r="HP44" s="57" t="str">
        <f t="shared" si="166"/>
        <v/>
      </c>
      <c r="HQ44" s="57">
        <f t="shared" si="167"/>
        <v>0</v>
      </c>
      <c r="HR44" s="57" t="str">
        <f t="shared" si="168"/>
        <v/>
      </c>
      <c r="HS44" s="57" t="str">
        <f t="shared" si="169"/>
        <v/>
      </c>
      <c r="HT44" s="57">
        <f t="shared" si="59"/>
        <v>0</v>
      </c>
      <c r="HU44" s="57" t="str">
        <f t="shared" si="170"/>
        <v>1</v>
      </c>
      <c r="HV44" s="57">
        <f t="shared" si="171"/>
        <v>-17</v>
      </c>
      <c r="HW44" s="57" t="str">
        <f t="shared" si="172"/>
        <v/>
      </c>
      <c r="HX44" s="57" t="str">
        <f t="shared" si="173"/>
        <v>10</v>
      </c>
      <c r="HY44" s="57" t="str">
        <f t="shared" si="173"/>
        <v>13</v>
      </c>
      <c r="HZ44" s="57" t="str">
        <f t="shared" si="173"/>
        <v>11</v>
      </c>
      <c r="IA44" s="57" t="str">
        <f t="shared" si="173"/>
        <v>16</v>
      </c>
      <c r="IB44" s="57" t="str">
        <f t="shared" si="173"/>
        <v>20</v>
      </c>
      <c r="IC44" s="57" t="str">
        <f t="shared" si="173"/>
        <v>22</v>
      </c>
      <c r="ID44" s="57" t="str">
        <f t="shared" si="173"/>
        <v>27</v>
      </c>
      <c r="IE44" s="57" t="str">
        <f t="shared" si="173"/>
        <v>31</v>
      </c>
      <c r="IG44" s="57">
        <f t="shared" si="61"/>
        <v>0</v>
      </c>
      <c r="IH44" s="57">
        <f t="shared" si="62"/>
        <v>0</v>
      </c>
      <c r="II44" s="57">
        <f t="shared" si="63"/>
        <v>0</v>
      </c>
      <c r="IJ44" s="57">
        <f t="shared" si="64"/>
        <v>0</v>
      </c>
      <c r="IK44" s="57">
        <f t="shared" si="65"/>
        <v>0</v>
      </c>
      <c r="IL44" s="57">
        <f t="shared" si="66"/>
        <v>0</v>
      </c>
      <c r="IM44" s="57">
        <f t="shared" si="67"/>
        <v>0</v>
      </c>
      <c r="IN44" s="57">
        <f t="shared" si="68"/>
        <v>0</v>
      </c>
      <c r="IO44" s="57">
        <f t="shared" si="69"/>
        <v>0</v>
      </c>
      <c r="IP44" s="57">
        <f t="shared" si="174"/>
        <v>0</v>
      </c>
      <c r="IQ44" s="57">
        <f t="shared" si="175"/>
        <v>0</v>
      </c>
      <c r="IR44" s="57">
        <f t="shared" si="176"/>
        <v>0</v>
      </c>
      <c r="IS44" s="57">
        <f t="shared" si="177"/>
        <v>0</v>
      </c>
      <c r="IT44" s="57">
        <f t="shared" si="178"/>
        <v>0</v>
      </c>
      <c r="IU44" s="57">
        <f t="shared" si="179"/>
        <v>0</v>
      </c>
      <c r="IV44" s="57">
        <f t="shared" si="180"/>
        <v>0</v>
      </c>
      <c r="IW44" s="57">
        <f t="shared" si="181"/>
        <v>0</v>
      </c>
    </row>
    <row r="45" spans="1:257" ht="17.100000000000001" customHeight="1" thickTop="1" thickBot="1" x14ac:dyDescent="0.25">
      <c r="A45" s="126"/>
      <c r="B45" s="115">
        <v>31</v>
      </c>
      <c r="C45" s="108"/>
      <c r="D45" s="5"/>
      <c r="E45" s="5"/>
      <c r="F45" s="5"/>
      <c r="G45" s="5"/>
      <c r="H45" s="5"/>
      <c r="I45" s="5"/>
      <c r="J45" s="5"/>
      <c r="K45" s="5"/>
      <c r="L45" s="388"/>
      <c r="M45" s="389"/>
      <c r="N45" s="389"/>
      <c r="O45" s="389"/>
      <c r="P45" s="389"/>
      <c r="Q45" s="389"/>
      <c r="R45" s="389"/>
      <c r="S45" s="389"/>
      <c r="T45" s="389"/>
      <c r="U45" s="389"/>
      <c r="V45" s="389"/>
      <c r="W45" s="390"/>
      <c r="X45" s="13" t="b">
        <v>0</v>
      </c>
      <c r="Y45" s="13" t="b">
        <v>0</v>
      </c>
      <c r="Z45" s="13" t="b">
        <v>0</v>
      </c>
      <c r="AA45" s="13" t="b">
        <v>0</v>
      </c>
      <c r="AB45" s="13" t="b">
        <v>0</v>
      </c>
      <c r="AC45" s="13" t="b">
        <v>0</v>
      </c>
      <c r="AD45" s="13" t="b">
        <v>0</v>
      </c>
      <c r="AE45" s="13" t="b">
        <v>0</v>
      </c>
      <c r="AG45" s="57">
        <f t="shared" si="41"/>
        <v>0</v>
      </c>
      <c r="AH45" s="57">
        <f t="shared" si="42"/>
        <v>0</v>
      </c>
      <c r="AI45" s="57">
        <f t="shared" si="43"/>
        <v>0</v>
      </c>
      <c r="AJ45" s="57">
        <f t="shared" si="44"/>
        <v>0</v>
      </c>
      <c r="AK45" s="57">
        <f t="shared" si="45"/>
        <v>0</v>
      </c>
      <c r="AL45" s="57">
        <f t="shared" si="46"/>
        <v>0</v>
      </c>
      <c r="AM45" s="57">
        <f t="shared" si="47"/>
        <v>0</v>
      </c>
      <c r="AN45" s="57">
        <f t="shared" si="48"/>
        <v>0</v>
      </c>
      <c r="AP45" s="57">
        <f t="shared" si="70"/>
        <v>0</v>
      </c>
      <c r="AQ45" s="57">
        <f t="shared" si="71"/>
        <v>0</v>
      </c>
      <c r="AS45" s="57">
        <f t="shared" si="49"/>
        <v>0</v>
      </c>
      <c r="AT45" s="57" t="b">
        <f t="shared" si="50"/>
        <v>1</v>
      </c>
      <c r="AU45" s="57">
        <f t="shared" si="72"/>
        <v>1</v>
      </c>
      <c r="AV45" s="63">
        <f t="shared" si="73"/>
        <v>0</v>
      </c>
      <c r="AW45" s="57">
        <f t="shared" si="182"/>
        <v>0</v>
      </c>
      <c r="AX45" s="57">
        <f t="shared" si="183"/>
        <v>0</v>
      </c>
      <c r="AY45" s="57">
        <f t="shared" si="182"/>
        <v>0</v>
      </c>
      <c r="AZ45" s="57">
        <f t="shared" si="187"/>
        <v>0</v>
      </c>
      <c r="BA45" s="57" t="str">
        <f t="shared" si="51"/>
        <v/>
      </c>
      <c r="BB45" s="57" t="str">
        <f t="shared" si="184"/>
        <v/>
      </c>
      <c r="BC45" s="57" t="str">
        <f t="shared" si="74"/>
        <v/>
      </c>
      <c r="BD45" s="57" t="str">
        <f t="shared" si="75"/>
        <v/>
      </c>
      <c r="BE45" s="57" t="str">
        <f t="shared" si="76"/>
        <v/>
      </c>
      <c r="BG45" s="57">
        <f>IF(BF65=2,C45,0)</f>
        <v>0</v>
      </c>
      <c r="BH45" s="57">
        <f t="shared" si="77"/>
        <v>0</v>
      </c>
      <c r="BI45" s="57" t="str">
        <f t="shared" si="52"/>
        <v/>
      </c>
      <c r="BL45" s="57">
        <f t="shared" si="78"/>
        <v>0</v>
      </c>
      <c r="BM45" s="57">
        <f t="shared" si="79"/>
        <v>0</v>
      </c>
      <c r="BN45" s="57">
        <f t="shared" si="80"/>
        <v>0</v>
      </c>
      <c r="BO45" s="57">
        <f t="shared" si="81"/>
        <v>0</v>
      </c>
      <c r="BP45" s="57">
        <f t="shared" si="82"/>
        <v>0</v>
      </c>
      <c r="BQ45" s="57">
        <f t="shared" si="83"/>
        <v>0</v>
      </c>
      <c r="BR45" s="57">
        <f t="shared" si="84"/>
        <v>0</v>
      </c>
      <c r="BS45" s="57">
        <f t="shared" si="85"/>
        <v>0</v>
      </c>
      <c r="BT45" s="57">
        <f t="shared" si="86"/>
        <v>0</v>
      </c>
      <c r="BU45" s="57">
        <f t="shared" si="87"/>
        <v>0</v>
      </c>
      <c r="BV45" s="57">
        <f t="shared" si="88"/>
        <v>0</v>
      </c>
      <c r="BW45" s="57">
        <f t="shared" si="89"/>
        <v>0</v>
      </c>
      <c r="BX45" s="57">
        <f t="shared" si="90"/>
        <v>0</v>
      </c>
      <c r="BY45" s="57">
        <f t="shared" si="91"/>
        <v>0</v>
      </c>
      <c r="BZ45" s="57">
        <f t="shared" si="92"/>
        <v>0</v>
      </c>
      <c r="CA45" s="57">
        <f t="shared" si="93"/>
        <v>0</v>
      </c>
      <c r="CC45" s="57">
        <f>N17-B45</f>
        <v>-19</v>
      </c>
      <c r="CD45" s="57">
        <f t="shared" si="94"/>
        <v>0</v>
      </c>
      <c r="CE45" s="57" t="str">
        <f t="shared" si="185"/>
        <v>4</v>
      </c>
      <c r="CF45" s="57" t="str">
        <f t="shared" si="95"/>
        <v/>
      </c>
      <c r="CG45" s="57">
        <f t="shared" si="96"/>
        <v>0</v>
      </c>
      <c r="CH45" s="57">
        <f t="shared" si="97"/>
        <v>0</v>
      </c>
      <c r="CI45" s="57">
        <f t="shared" si="98"/>
        <v>0</v>
      </c>
      <c r="CJ45" s="57">
        <f t="shared" si="99"/>
        <v>0</v>
      </c>
      <c r="CK45" s="57" t="str">
        <f t="shared" si="100"/>
        <v/>
      </c>
      <c r="CL45" s="57" t="str">
        <f t="shared" si="53"/>
        <v/>
      </c>
      <c r="CM45" s="57">
        <f t="shared" si="101"/>
        <v>2</v>
      </c>
      <c r="CN45" s="57">
        <f t="shared" si="102"/>
        <v>-17</v>
      </c>
      <c r="CO45" s="57" t="str">
        <f t="shared" si="103"/>
        <v/>
      </c>
      <c r="CP45" s="57" t="str">
        <f t="shared" si="54"/>
        <v/>
      </c>
      <c r="DH45" s="59">
        <f t="shared" si="104"/>
        <v>0</v>
      </c>
      <c r="DI45" s="59">
        <f t="shared" si="105"/>
        <v>0</v>
      </c>
      <c r="DJ45" s="70">
        <f t="shared" si="106"/>
        <v>0</v>
      </c>
      <c r="DK45" s="59">
        <f t="shared" si="107"/>
        <v>0</v>
      </c>
      <c r="DL45" s="70">
        <f t="shared" si="108"/>
        <v>0</v>
      </c>
      <c r="DM45" s="59">
        <f t="shared" si="109"/>
        <v>0</v>
      </c>
      <c r="DN45" s="70">
        <f t="shared" si="110"/>
        <v>0</v>
      </c>
      <c r="DO45" s="59">
        <f t="shared" si="111"/>
        <v>0</v>
      </c>
      <c r="DP45" s="59">
        <f t="shared" si="112"/>
        <v>0</v>
      </c>
      <c r="DQ45" s="59">
        <f t="shared" si="113"/>
        <v>0</v>
      </c>
      <c r="DR45" s="59">
        <f t="shared" si="114"/>
        <v>0</v>
      </c>
      <c r="DS45" s="59">
        <f t="shared" si="115"/>
        <v>0</v>
      </c>
      <c r="DT45" s="70">
        <f t="shared" si="116"/>
        <v>0</v>
      </c>
      <c r="DU45" s="59">
        <f t="shared" si="117"/>
        <v>0</v>
      </c>
      <c r="DV45" s="70">
        <f t="shared" si="118"/>
        <v>0</v>
      </c>
      <c r="DW45" s="59">
        <f t="shared" si="119"/>
        <v>0</v>
      </c>
      <c r="DY45" s="70">
        <f t="shared" si="120"/>
        <v>0</v>
      </c>
      <c r="DZ45" s="59">
        <f t="shared" si="120"/>
        <v>0</v>
      </c>
      <c r="EA45" s="59">
        <f t="shared" si="121"/>
        <v>0</v>
      </c>
      <c r="EB45" s="59" t="str">
        <f t="shared" si="122"/>
        <v/>
      </c>
      <c r="EC45" s="59" t="str">
        <f t="shared" si="55"/>
        <v/>
      </c>
      <c r="EI45" s="59">
        <f>IF(BF65=2,C45,0)</f>
        <v>0</v>
      </c>
      <c r="EJ45" s="59">
        <f t="shared" si="123"/>
        <v>0</v>
      </c>
      <c r="EK45" s="59" t="str">
        <f t="shared" si="124"/>
        <v/>
      </c>
      <c r="EL45" s="59" t="str">
        <f t="shared" si="125"/>
        <v/>
      </c>
      <c r="EM45" s="59" t="str">
        <f t="shared" si="126"/>
        <v/>
      </c>
      <c r="EN45" s="59" t="str">
        <f t="shared" si="127"/>
        <v/>
      </c>
      <c r="EO45" s="59" t="str">
        <f t="shared" si="128"/>
        <v/>
      </c>
      <c r="EP45" s="59" t="str">
        <f t="shared" si="129"/>
        <v/>
      </c>
      <c r="EQ45" s="59">
        <f t="shared" si="56"/>
        <v>0</v>
      </c>
      <c r="EU45" s="59">
        <f t="shared" si="130"/>
        <v>0</v>
      </c>
      <c r="EV45" s="59">
        <f t="shared" si="131"/>
        <v>0</v>
      </c>
      <c r="EW45" s="59">
        <f t="shared" si="132"/>
        <v>0</v>
      </c>
      <c r="EX45" s="59">
        <f t="shared" si="133"/>
        <v>0</v>
      </c>
      <c r="EY45" s="59">
        <f t="shared" si="134"/>
        <v>0</v>
      </c>
      <c r="EZ45" s="59">
        <f t="shared" si="135"/>
        <v>0</v>
      </c>
      <c r="FA45" s="59">
        <f t="shared" si="136"/>
        <v>0</v>
      </c>
      <c r="FB45" s="59">
        <f t="shared" si="137"/>
        <v>0</v>
      </c>
      <c r="FD45" s="59">
        <f t="shared" si="138"/>
        <v>0.8</v>
      </c>
      <c r="FE45" s="59">
        <f t="shared" si="138"/>
        <v>0.8</v>
      </c>
      <c r="FF45" s="59">
        <f t="shared" si="138"/>
        <v>0.65</v>
      </c>
      <c r="FG45" s="59">
        <f t="shared" si="138"/>
        <v>0.65</v>
      </c>
      <c r="FH45" s="59">
        <f t="shared" si="138"/>
        <v>0.5</v>
      </c>
      <c r="FI45" s="59">
        <f t="shared" si="138"/>
        <v>0.5</v>
      </c>
      <c r="FJ45" s="59">
        <f t="shared" si="138"/>
        <v>0.5</v>
      </c>
      <c r="FK45" s="59">
        <f t="shared" si="138"/>
        <v>0.5</v>
      </c>
      <c r="FM45" s="59">
        <f t="shared" si="139"/>
        <v>0</v>
      </c>
      <c r="FN45" s="59">
        <f t="shared" si="186"/>
        <v>0</v>
      </c>
      <c r="FO45" s="59">
        <f t="shared" si="140"/>
        <v>0</v>
      </c>
      <c r="FP45" s="59">
        <f t="shared" si="141"/>
        <v>0</v>
      </c>
      <c r="FQ45" s="59">
        <f t="shared" si="142"/>
        <v>0</v>
      </c>
      <c r="FR45" s="59">
        <f t="shared" si="143"/>
        <v>0</v>
      </c>
      <c r="FS45" s="59">
        <f t="shared" si="144"/>
        <v>0</v>
      </c>
      <c r="FT45" s="59">
        <f t="shared" si="145"/>
        <v>0</v>
      </c>
      <c r="FU45" s="59">
        <f t="shared" si="57"/>
        <v>0</v>
      </c>
      <c r="FW45" s="59">
        <f t="shared" si="146"/>
        <v>0</v>
      </c>
      <c r="FX45" s="59">
        <f t="shared" si="147"/>
        <v>0</v>
      </c>
      <c r="FY45" s="59">
        <f t="shared" si="148"/>
        <v>0</v>
      </c>
      <c r="FZ45" s="59">
        <f t="shared" si="149"/>
        <v>0</v>
      </c>
      <c r="GA45" s="59">
        <f t="shared" si="150"/>
        <v>0</v>
      </c>
      <c r="GB45" s="59">
        <f t="shared" si="151"/>
        <v>0</v>
      </c>
      <c r="GC45" s="59">
        <f t="shared" si="152"/>
        <v>0</v>
      </c>
      <c r="GD45" s="59">
        <f t="shared" si="153"/>
        <v>0</v>
      </c>
      <c r="GF45" s="59">
        <f t="shared" si="154"/>
        <v>0.85</v>
      </c>
      <c r="GG45" s="59">
        <f t="shared" si="154"/>
        <v>0.85</v>
      </c>
      <c r="GH45" s="59">
        <f t="shared" si="154"/>
        <v>0.6</v>
      </c>
      <c r="GI45" s="59">
        <f t="shared" si="154"/>
        <v>0.6</v>
      </c>
      <c r="GJ45" s="59">
        <f t="shared" si="154"/>
        <v>0.5</v>
      </c>
      <c r="GK45" s="59">
        <f t="shared" si="154"/>
        <v>0.5</v>
      </c>
      <c r="GL45" s="59">
        <f t="shared" si="154"/>
        <v>0.5</v>
      </c>
      <c r="GM45" s="59">
        <f t="shared" si="154"/>
        <v>0.5</v>
      </c>
      <c r="GO45" s="59">
        <v>11</v>
      </c>
      <c r="GP45" s="59">
        <v>12</v>
      </c>
      <c r="GQ45" s="59">
        <v>20</v>
      </c>
      <c r="GR45" s="59">
        <v>25</v>
      </c>
      <c r="GS45" s="59">
        <v>35</v>
      </c>
      <c r="GT45" s="59">
        <v>35</v>
      </c>
      <c r="GU45" s="59">
        <v>40</v>
      </c>
      <c r="GV45" s="59">
        <v>40</v>
      </c>
      <c r="GX45" s="59">
        <f t="shared" si="155"/>
        <v>0</v>
      </c>
      <c r="GY45" s="59">
        <f t="shared" si="156"/>
        <v>0</v>
      </c>
      <c r="GZ45" s="59">
        <f t="shared" si="157"/>
        <v>0</v>
      </c>
      <c r="HA45" s="59">
        <f t="shared" si="158"/>
        <v>0</v>
      </c>
      <c r="HB45" s="59">
        <f t="shared" si="159"/>
        <v>0</v>
      </c>
      <c r="HC45" s="59">
        <f t="shared" si="160"/>
        <v>0</v>
      </c>
      <c r="HD45" s="59">
        <f t="shared" si="161"/>
        <v>0</v>
      </c>
      <c r="HE45" s="59">
        <f t="shared" si="162"/>
        <v>0</v>
      </c>
      <c r="HF45" s="59">
        <f t="shared" si="58"/>
        <v>0</v>
      </c>
      <c r="HL45" s="57" t="str">
        <f t="shared" si="163"/>
        <v/>
      </c>
      <c r="HM45" s="57" t="str">
        <f t="shared" si="164"/>
        <v/>
      </c>
      <c r="HN45" s="61" t="str">
        <f t="shared" si="165"/>
        <v/>
      </c>
      <c r="HO45" s="57" t="str">
        <f t="shared" si="188"/>
        <v>2</v>
      </c>
      <c r="HP45" s="57" t="str">
        <f t="shared" si="166"/>
        <v/>
      </c>
      <c r="HQ45" s="57">
        <f t="shared" si="167"/>
        <v>0</v>
      </c>
      <c r="HR45" s="57" t="str">
        <f t="shared" si="168"/>
        <v/>
      </c>
      <c r="HS45" s="57" t="str">
        <f t="shared" si="169"/>
        <v/>
      </c>
      <c r="HT45" s="57">
        <f t="shared" si="59"/>
        <v>0</v>
      </c>
      <c r="HU45" s="57" t="str">
        <f t="shared" si="170"/>
        <v>1</v>
      </c>
      <c r="HV45" s="57">
        <f t="shared" si="171"/>
        <v>-18</v>
      </c>
      <c r="HW45" s="57" t="str">
        <f t="shared" si="172"/>
        <v/>
      </c>
      <c r="HX45" s="57" t="str">
        <f t="shared" si="173"/>
        <v>10</v>
      </c>
      <c r="HY45" s="57" t="str">
        <f t="shared" si="173"/>
        <v>13</v>
      </c>
      <c r="HZ45" s="57" t="str">
        <f t="shared" si="173"/>
        <v>11</v>
      </c>
      <c r="IA45" s="57" t="str">
        <f t="shared" si="173"/>
        <v>16</v>
      </c>
      <c r="IB45" s="57" t="str">
        <f t="shared" si="173"/>
        <v>20</v>
      </c>
      <c r="IC45" s="57" t="str">
        <f t="shared" si="173"/>
        <v>22</v>
      </c>
      <c r="ID45" s="57" t="str">
        <f t="shared" si="173"/>
        <v>27</v>
      </c>
      <c r="IE45" s="57" t="str">
        <f t="shared" si="173"/>
        <v>31</v>
      </c>
      <c r="IG45" s="57">
        <f t="shared" si="61"/>
        <v>0</v>
      </c>
      <c r="IH45" s="57">
        <f t="shared" si="62"/>
        <v>0</v>
      </c>
      <c r="II45" s="57">
        <f t="shared" si="63"/>
        <v>0</v>
      </c>
      <c r="IJ45" s="57">
        <f t="shared" si="64"/>
        <v>0</v>
      </c>
      <c r="IK45" s="57">
        <f t="shared" si="65"/>
        <v>0</v>
      </c>
      <c r="IL45" s="57">
        <f t="shared" si="66"/>
        <v>0</v>
      </c>
      <c r="IM45" s="57">
        <f t="shared" si="67"/>
        <v>0</v>
      </c>
      <c r="IN45" s="57">
        <f t="shared" si="68"/>
        <v>0</v>
      </c>
      <c r="IO45" s="57">
        <f t="shared" si="69"/>
        <v>0</v>
      </c>
      <c r="IP45" s="57">
        <f t="shared" si="174"/>
        <v>0</v>
      </c>
      <c r="IQ45" s="57">
        <f t="shared" si="175"/>
        <v>0</v>
      </c>
      <c r="IR45" s="57">
        <f t="shared" si="176"/>
        <v>0</v>
      </c>
      <c r="IS45" s="57">
        <f t="shared" si="177"/>
        <v>0</v>
      </c>
      <c r="IT45" s="57">
        <f t="shared" si="178"/>
        <v>0</v>
      </c>
      <c r="IU45" s="57">
        <f t="shared" si="179"/>
        <v>0</v>
      </c>
      <c r="IV45" s="57">
        <f t="shared" si="180"/>
        <v>0</v>
      </c>
      <c r="IW45" s="57">
        <f t="shared" si="181"/>
        <v>0</v>
      </c>
    </row>
    <row r="46" spans="1:257" ht="17.100000000000001" customHeight="1" thickTop="1" thickBot="1" x14ac:dyDescent="0.25">
      <c r="A46" s="126"/>
      <c r="B46" s="115">
        <v>32</v>
      </c>
      <c r="C46" s="108"/>
      <c r="D46" s="5"/>
      <c r="E46" s="5"/>
      <c r="F46" s="5"/>
      <c r="G46" s="5"/>
      <c r="H46" s="5"/>
      <c r="I46" s="5"/>
      <c r="J46" s="5"/>
      <c r="K46" s="5"/>
      <c r="L46" s="119"/>
      <c r="M46" s="120"/>
      <c r="N46" s="145"/>
      <c r="O46" s="139"/>
      <c r="P46" s="139"/>
      <c r="Q46" s="139"/>
      <c r="R46" s="139"/>
      <c r="S46" s="120"/>
      <c r="T46" s="119"/>
      <c r="U46" s="120"/>
      <c r="V46" s="120"/>
      <c r="W46" s="121"/>
      <c r="X46" s="13" t="b">
        <v>0</v>
      </c>
      <c r="Y46" s="13" t="b">
        <v>0</v>
      </c>
      <c r="Z46" s="13" t="b">
        <v>0</v>
      </c>
      <c r="AA46" s="13" t="b">
        <v>0</v>
      </c>
      <c r="AB46" s="13" t="b">
        <v>0</v>
      </c>
      <c r="AC46" s="13" t="b">
        <v>0</v>
      </c>
      <c r="AD46" s="13" t="b">
        <v>0</v>
      </c>
      <c r="AE46" s="13" t="b">
        <v>0</v>
      </c>
      <c r="AG46" s="57">
        <f t="shared" si="41"/>
        <v>0</v>
      </c>
      <c r="AH46" s="57">
        <f t="shared" si="42"/>
        <v>0</v>
      </c>
      <c r="AI46" s="57">
        <f t="shared" si="43"/>
        <v>0</v>
      </c>
      <c r="AJ46" s="57">
        <f t="shared" si="44"/>
        <v>0</v>
      </c>
      <c r="AK46" s="57">
        <f t="shared" si="45"/>
        <v>0</v>
      </c>
      <c r="AL46" s="57">
        <f t="shared" si="46"/>
        <v>0</v>
      </c>
      <c r="AM46" s="57">
        <f t="shared" si="47"/>
        <v>0</v>
      </c>
      <c r="AN46" s="57">
        <f t="shared" si="48"/>
        <v>0</v>
      </c>
      <c r="AP46" s="57">
        <f t="shared" si="70"/>
        <v>0</v>
      </c>
      <c r="AQ46" s="57">
        <f t="shared" si="71"/>
        <v>0</v>
      </c>
      <c r="AS46" s="57">
        <f t="shared" si="49"/>
        <v>0</v>
      </c>
      <c r="AT46" s="57" t="b">
        <f t="shared" si="50"/>
        <v>1</v>
      </c>
      <c r="AU46" s="57">
        <f t="shared" si="72"/>
        <v>1</v>
      </c>
      <c r="AV46" s="63">
        <f t="shared" si="73"/>
        <v>0</v>
      </c>
      <c r="AW46" s="57">
        <f t="shared" si="182"/>
        <v>0</v>
      </c>
      <c r="AX46" s="57">
        <f t="shared" si="183"/>
        <v>0</v>
      </c>
      <c r="AY46" s="57">
        <f t="shared" si="182"/>
        <v>0</v>
      </c>
      <c r="AZ46" s="57">
        <f t="shared" si="187"/>
        <v>0</v>
      </c>
      <c r="BA46" s="57" t="str">
        <f t="shared" si="51"/>
        <v/>
      </c>
      <c r="BB46" s="57" t="str">
        <f t="shared" si="184"/>
        <v/>
      </c>
      <c r="BC46" s="57" t="str">
        <f t="shared" si="74"/>
        <v/>
      </c>
      <c r="BD46" s="57" t="str">
        <f t="shared" si="75"/>
        <v/>
      </c>
      <c r="BE46" s="57" t="str">
        <f t="shared" si="76"/>
        <v/>
      </c>
      <c r="BG46" s="57">
        <f>IF(BF65=2,C46,0)</f>
        <v>0</v>
      </c>
      <c r="BH46" s="57">
        <f t="shared" si="77"/>
        <v>0</v>
      </c>
      <c r="BI46" s="57" t="str">
        <f t="shared" si="52"/>
        <v/>
      </c>
      <c r="BL46" s="57">
        <f t="shared" si="78"/>
        <v>0</v>
      </c>
      <c r="BM46" s="57">
        <f t="shared" si="79"/>
        <v>0</v>
      </c>
      <c r="BN46" s="57">
        <f t="shared" si="80"/>
        <v>0</v>
      </c>
      <c r="BO46" s="57">
        <f t="shared" si="81"/>
        <v>0</v>
      </c>
      <c r="BP46" s="57">
        <f t="shared" si="82"/>
        <v>0</v>
      </c>
      <c r="BQ46" s="57">
        <f t="shared" si="83"/>
        <v>0</v>
      </c>
      <c r="BR46" s="57">
        <f t="shared" si="84"/>
        <v>0</v>
      </c>
      <c r="BS46" s="57">
        <f t="shared" si="85"/>
        <v>0</v>
      </c>
      <c r="BT46" s="57">
        <f t="shared" si="86"/>
        <v>0</v>
      </c>
      <c r="BU46" s="57">
        <f t="shared" si="87"/>
        <v>0</v>
      </c>
      <c r="BV46" s="57">
        <f t="shared" si="88"/>
        <v>0</v>
      </c>
      <c r="BW46" s="57">
        <f t="shared" si="89"/>
        <v>0</v>
      </c>
      <c r="BX46" s="57">
        <f t="shared" si="90"/>
        <v>0</v>
      </c>
      <c r="BY46" s="57">
        <f t="shared" si="91"/>
        <v>0</v>
      </c>
      <c r="BZ46" s="57">
        <f t="shared" si="92"/>
        <v>0</v>
      </c>
      <c r="CA46" s="57">
        <f t="shared" si="93"/>
        <v>0</v>
      </c>
      <c r="CC46" s="57">
        <f>N17-B46</f>
        <v>-20</v>
      </c>
      <c r="CD46" s="57">
        <f t="shared" si="94"/>
        <v>0</v>
      </c>
      <c r="CE46" s="57" t="str">
        <f t="shared" si="185"/>
        <v>4</v>
      </c>
      <c r="CF46" s="57" t="str">
        <f t="shared" si="95"/>
        <v/>
      </c>
      <c r="CG46" s="57">
        <f t="shared" si="96"/>
        <v>0</v>
      </c>
      <c r="CH46" s="57">
        <f t="shared" si="97"/>
        <v>0</v>
      </c>
      <c r="CI46" s="57">
        <f t="shared" si="98"/>
        <v>0</v>
      </c>
      <c r="CJ46" s="57">
        <f t="shared" si="99"/>
        <v>0</v>
      </c>
      <c r="CK46" s="57" t="str">
        <f t="shared" si="100"/>
        <v/>
      </c>
      <c r="CL46" s="57" t="str">
        <f t="shared" si="53"/>
        <v/>
      </c>
      <c r="CM46" s="57">
        <f t="shared" si="101"/>
        <v>2</v>
      </c>
      <c r="CN46" s="57">
        <f t="shared" si="102"/>
        <v>-18</v>
      </c>
      <c r="CO46" s="57" t="str">
        <f t="shared" si="103"/>
        <v/>
      </c>
      <c r="CP46" s="57" t="str">
        <f t="shared" si="54"/>
        <v/>
      </c>
      <c r="DH46" s="59">
        <f t="shared" si="104"/>
        <v>0</v>
      </c>
      <c r="DI46" s="59">
        <f t="shared" si="105"/>
        <v>0</v>
      </c>
      <c r="DJ46" s="70">
        <f t="shared" si="106"/>
        <v>0</v>
      </c>
      <c r="DK46" s="59">
        <f t="shared" si="107"/>
        <v>0</v>
      </c>
      <c r="DL46" s="70">
        <f t="shared" si="108"/>
        <v>0</v>
      </c>
      <c r="DM46" s="59">
        <f t="shared" si="109"/>
        <v>0</v>
      </c>
      <c r="DN46" s="70">
        <f t="shared" si="110"/>
        <v>0</v>
      </c>
      <c r="DO46" s="59">
        <f t="shared" si="111"/>
        <v>0</v>
      </c>
      <c r="DP46" s="59">
        <f t="shared" si="112"/>
        <v>0</v>
      </c>
      <c r="DQ46" s="59">
        <f t="shared" si="113"/>
        <v>0</v>
      </c>
      <c r="DR46" s="59">
        <f t="shared" si="114"/>
        <v>0</v>
      </c>
      <c r="DS46" s="59">
        <f t="shared" si="115"/>
        <v>0</v>
      </c>
      <c r="DT46" s="70">
        <f t="shared" si="116"/>
        <v>0</v>
      </c>
      <c r="DU46" s="59">
        <f t="shared" si="117"/>
        <v>0</v>
      </c>
      <c r="DV46" s="70">
        <f t="shared" si="118"/>
        <v>0</v>
      </c>
      <c r="DW46" s="59">
        <f t="shared" si="119"/>
        <v>0</v>
      </c>
      <c r="DY46" s="70">
        <f t="shared" si="120"/>
        <v>0</v>
      </c>
      <c r="DZ46" s="59">
        <f t="shared" si="120"/>
        <v>0</v>
      </c>
      <c r="EA46" s="59">
        <f t="shared" si="121"/>
        <v>0</v>
      </c>
      <c r="EB46" s="59" t="str">
        <f t="shared" si="122"/>
        <v/>
      </c>
      <c r="EC46" s="59" t="str">
        <f t="shared" si="55"/>
        <v/>
      </c>
      <c r="EI46" s="59">
        <f>IF(BF65=2,C46,0)</f>
        <v>0</v>
      </c>
      <c r="EJ46" s="59">
        <f t="shared" si="123"/>
        <v>0</v>
      </c>
      <c r="EK46" s="59" t="str">
        <f t="shared" si="124"/>
        <v/>
      </c>
      <c r="EL46" s="59" t="str">
        <f t="shared" si="125"/>
        <v/>
      </c>
      <c r="EM46" s="59" t="str">
        <f t="shared" si="126"/>
        <v/>
      </c>
      <c r="EN46" s="59" t="str">
        <f t="shared" si="127"/>
        <v/>
      </c>
      <c r="EO46" s="59" t="str">
        <f t="shared" si="128"/>
        <v/>
      </c>
      <c r="EP46" s="59" t="str">
        <f t="shared" si="129"/>
        <v/>
      </c>
      <c r="EQ46" s="59">
        <f t="shared" si="56"/>
        <v>0</v>
      </c>
      <c r="EU46" s="59">
        <f t="shared" si="130"/>
        <v>0</v>
      </c>
      <c r="EV46" s="59">
        <f t="shared" si="131"/>
        <v>0</v>
      </c>
      <c r="EW46" s="59">
        <f t="shared" si="132"/>
        <v>0</v>
      </c>
      <c r="EX46" s="59">
        <f t="shared" si="133"/>
        <v>0</v>
      </c>
      <c r="EY46" s="59">
        <f t="shared" si="134"/>
        <v>0</v>
      </c>
      <c r="EZ46" s="59">
        <f t="shared" si="135"/>
        <v>0</v>
      </c>
      <c r="FA46" s="59">
        <f t="shared" si="136"/>
        <v>0</v>
      </c>
      <c r="FB46" s="59">
        <f t="shared" si="137"/>
        <v>0</v>
      </c>
      <c r="FD46" s="59">
        <f t="shared" si="138"/>
        <v>0.8</v>
      </c>
      <c r="FE46" s="59">
        <f t="shared" si="138"/>
        <v>0.8</v>
      </c>
      <c r="FF46" s="59">
        <f t="shared" si="138"/>
        <v>0.65</v>
      </c>
      <c r="FG46" s="59">
        <f t="shared" si="138"/>
        <v>0.65</v>
      </c>
      <c r="FH46" s="59">
        <f t="shared" si="138"/>
        <v>0.5</v>
      </c>
      <c r="FI46" s="59">
        <f t="shared" si="138"/>
        <v>0.5</v>
      </c>
      <c r="FJ46" s="59">
        <f t="shared" si="138"/>
        <v>0.5</v>
      </c>
      <c r="FK46" s="59">
        <f t="shared" si="138"/>
        <v>0.5</v>
      </c>
      <c r="FM46" s="59">
        <f t="shared" si="139"/>
        <v>0</v>
      </c>
      <c r="FN46" s="59">
        <f t="shared" si="186"/>
        <v>0</v>
      </c>
      <c r="FO46" s="59">
        <f t="shared" si="140"/>
        <v>0</v>
      </c>
      <c r="FP46" s="59">
        <f t="shared" si="141"/>
        <v>0</v>
      </c>
      <c r="FQ46" s="59">
        <f t="shared" si="142"/>
        <v>0</v>
      </c>
      <c r="FR46" s="59">
        <f t="shared" si="143"/>
        <v>0</v>
      </c>
      <c r="FS46" s="59">
        <f t="shared" si="144"/>
        <v>0</v>
      </c>
      <c r="FT46" s="59">
        <f t="shared" si="145"/>
        <v>0</v>
      </c>
      <c r="FU46" s="59">
        <f t="shared" si="57"/>
        <v>0</v>
      </c>
      <c r="FW46" s="59">
        <f t="shared" si="146"/>
        <v>0</v>
      </c>
      <c r="FX46" s="59">
        <f t="shared" si="147"/>
        <v>0</v>
      </c>
      <c r="FY46" s="59">
        <f t="shared" si="148"/>
        <v>0</v>
      </c>
      <c r="FZ46" s="59">
        <f t="shared" si="149"/>
        <v>0</v>
      </c>
      <c r="GA46" s="59">
        <f t="shared" si="150"/>
        <v>0</v>
      </c>
      <c r="GB46" s="59">
        <f t="shared" si="151"/>
        <v>0</v>
      </c>
      <c r="GC46" s="59">
        <f t="shared" si="152"/>
        <v>0</v>
      </c>
      <c r="GD46" s="59">
        <f t="shared" si="153"/>
        <v>0</v>
      </c>
      <c r="GF46" s="59">
        <f t="shared" si="154"/>
        <v>0.85</v>
      </c>
      <c r="GG46" s="59">
        <f t="shared" si="154"/>
        <v>0.85</v>
      </c>
      <c r="GH46" s="59">
        <f t="shared" si="154"/>
        <v>0.6</v>
      </c>
      <c r="GI46" s="59">
        <f t="shared" si="154"/>
        <v>0.6</v>
      </c>
      <c r="GJ46" s="59">
        <f t="shared" si="154"/>
        <v>0.5</v>
      </c>
      <c r="GK46" s="59">
        <f t="shared" si="154"/>
        <v>0.5</v>
      </c>
      <c r="GL46" s="59">
        <f t="shared" si="154"/>
        <v>0.5</v>
      </c>
      <c r="GM46" s="59">
        <f t="shared" si="154"/>
        <v>0.5</v>
      </c>
      <c r="GO46" s="59">
        <v>11</v>
      </c>
      <c r="GP46" s="59">
        <v>12</v>
      </c>
      <c r="GQ46" s="59">
        <v>20</v>
      </c>
      <c r="GR46" s="59">
        <v>25</v>
      </c>
      <c r="GS46" s="59">
        <v>35</v>
      </c>
      <c r="GT46" s="59">
        <v>35</v>
      </c>
      <c r="GU46" s="59">
        <v>40</v>
      </c>
      <c r="GV46" s="59">
        <v>40</v>
      </c>
      <c r="GX46" s="59">
        <f t="shared" si="155"/>
        <v>0</v>
      </c>
      <c r="GY46" s="59">
        <f t="shared" si="156"/>
        <v>0</v>
      </c>
      <c r="GZ46" s="59">
        <f t="shared" si="157"/>
        <v>0</v>
      </c>
      <c r="HA46" s="59">
        <f t="shared" si="158"/>
        <v>0</v>
      </c>
      <c r="HB46" s="59">
        <f t="shared" si="159"/>
        <v>0</v>
      </c>
      <c r="HC46" s="59">
        <f t="shared" si="160"/>
        <v>0</v>
      </c>
      <c r="HD46" s="59">
        <f t="shared" si="161"/>
        <v>0</v>
      </c>
      <c r="HE46" s="59">
        <f t="shared" si="162"/>
        <v>0</v>
      </c>
      <c r="HF46" s="59">
        <f t="shared" si="58"/>
        <v>0</v>
      </c>
      <c r="HL46" s="57" t="str">
        <f t="shared" si="163"/>
        <v/>
      </c>
      <c r="HM46" s="57" t="str">
        <f t="shared" si="164"/>
        <v/>
      </c>
      <c r="HN46" s="61" t="str">
        <f t="shared" si="165"/>
        <v/>
      </c>
      <c r="HO46" s="57" t="str">
        <f t="shared" si="188"/>
        <v>2</v>
      </c>
      <c r="HP46" s="57" t="str">
        <f t="shared" si="166"/>
        <v/>
      </c>
      <c r="HQ46" s="57">
        <f t="shared" si="167"/>
        <v>0</v>
      </c>
      <c r="HR46" s="57" t="str">
        <f t="shared" si="168"/>
        <v/>
      </c>
      <c r="HS46" s="57" t="str">
        <f t="shared" si="169"/>
        <v/>
      </c>
      <c r="HT46" s="57">
        <f t="shared" si="59"/>
        <v>0</v>
      </c>
      <c r="HU46" s="57" t="str">
        <f t="shared" si="170"/>
        <v>1</v>
      </c>
      <c r="HV46" s="57">
        <f t="shared" si="171"/>
        <v>-19</v>
      </c>
      <c r="HW46" s="57" t="str">
        <f t="shared" si="172"/>
        <v/>
      </c>
      <c r="HX46" s="57" t="str">
        <f t="shared" si="173"/>
        <v>10</v>
      </c>
      <c r="HY46" s="57" t="str">
        <f t="shared" si="173"/>
        <v>13</v>
      </c>
      <c r="HZ46" s="57" t="str">
        <f t="shared" si="173"/>
        <v>11</v>
      </c>
      <c r="IA46" s="57" t="str">
        <f t="shared" si="173"/>
        <v>16</v>
      </c>
      <c r="IB46" s="57" t="str">
        <f t="shared" si="173"/>
        <v>20</v>
      </c>
      <c r="IC46" s="57" t="str">
        <f t="shared" si="173"/>
        <v>22</v>
      </c>
      <c r="ID46" s="57" t="str">
        <f t="shared" si="173"/>
        <v>27</v>
      </c>
      <c r="IE46" s="57" t="str">
        <f t="shared" si="173"/>
        <v>31</v>
      </c>
      <c r="IG46" s="57">
        <f t="shared" si="61"/>
        <v>0</v>
      </c>
      <c r="IH46" s="57">
        <f t="shared" si="62"/>
        <v>0</v>
      </c>
      <c r="II46" s="57">
        <f t="shared" si="63"/>
        <v>0</v>
      </c>
      <c r="IJ46" s="57">
        <f t="shared" si="64"/>
        <v>0</v>
      </c>
      <c r="IK46" s="57">
        <f t="shared" si="65"/>
        <v>0</v>
      </c>
      <c r="IL46" s="57">
        <f t="shared" si="66"/>
        <v>0</v>
      </c>
      <c r="IM46" s="57">
        <f t="shared" si="67"/>
        <v>0</v>
      </c>
      <c r="IN46" s="57">
        <f t="shared" si="68"/>
        <v>0</v>
      </c>
      <c r="IO46" s="57">
        <f t="shared" si="69"/>
        <v>0</v>
      </c>
      <c r="IP46" s="57">
        <f t="shared" si="174"/>
        <v>0</v>
      </c>
      <c r="IQ46" s="57">
        <f t="shared" si="175"/>
        <v>0</v>
      </c>
      <c r="IR46" s="57">
        <f t="shared" si="176"/>
        <v>0</v>
      </c>
      <c r="IS46" s="57">
        <f t="shared" si="177"/>
        <v>0</v>
      </c>
      <c r="IT46" s="57">
        <f t="shared" si="178"/>
        <v>0</v>
      </c>
      <c r="IU46" s="57">
        <f t="shared" si="179"/>
        <v>0</v>
      </c>
      <c r="IV46" s="57">
        <f t="shared" si="180"/>
        <v>0</v>
      </c>
      <c r="IW46" s="57">
        <f t="shared" si="181"/>
        <v>0</v>
      </c>
    </row>
    <row r="47" spans="1:257" ht="17.100000000000001" customHeight="1" thickTop="1" thickBot="1" x14ac:dyDescent="0.25">
      <c r="A47" s="126"/>
      <c r="B47" s="115">
        <v>33</v>
      </c>
      <c r="C47" s="108"/>
      <c r="D47" s="5"/>
      <c r="E47" s="5"/>
      <c r="F47" s="5"/>
      <c r="G47" s="5"/>
      <c r="H47" s="5"/>
      <c r="I47" s="5"/>
      <c r="J47" s="5"/>
      <c r="K47" s="5"/>
      <c r="L47" s="119"/>
      <c r="M47" s="120"/>
      <c r="N47" s="145"/>
      <c r="O47" s="139"/>
      <c r="P47" s="139"/>
      <c r="Q47" s="139"/>
      <c r="R47" s="139"/>
      <c r="S47" s="120"/>
      <c r="T47" s="119"/>
      <c r="U47" s="120"/>
      <c r="V47" s="120"/>
      <c r="W47" s="121"/>
      <c r="X47" s="13" t="b">
        <v>0</v>
      </c>
      <c r="Y47" s="13" t="b">
        <v>0</v>
      </c>
      <c r="Z47" s="13" t="b">
        <v>0</v>
      </c>
      <c r="AA47" s="13" t="b">
        <v>0</v>
      </c>
      <c r="AB47" s="13" t="b">
        <v>0</v>
      </c>
      <c r="AC47" s="13" t="b">
        <v>0</v>
      </c>
      <c r="AD47" s="13" t="b">
        <v>0</v>
      </c>
      <c r="AE47" s="13" t="b">
        <v>0</v>
      </c>
      <c r="AG47" s="57">
        <f t="shared" ref="AG47:AG64" si="189">IF(X47=TRUE,1,0)</f>
        <v>0</v>
      </c>
      <c r="AH47" s="57">
        <f t="shared" ref="AH47:AH64" si="190">IF(Y47=TRUE,1,0)</f>
        <v>0</v>
      </c>
      <c r="AI47" s="57">
        <f t="shared" ref="AI47:AI64" si="191">IF(Z47=TRUE,1,0)</f>
        <v>0</v>
      </c>
      <c r="AJ47" s="57">
        <f t="shared" ref="AJ47:AJ64" si="192">IF(AA47=TRUE,1,0)</f>
        <v>0</v>
      </c>
      <c r="AK47" s="57">
        <f t="shared" ref="AK47:AK64" si="193">IF(AB47=TRUE,1,0)</f>
        <v>0</v>
      </c>
      <c r="AL47" s="57">
        <f t="shared" ref="AL47:AL64" si="194">IF(AC47=TRUE,1,0)</f>
        <v>0</v>
      </c>
      <c r="AM47" s="57">
        <f t="shared" ref="AM47:AM64" si="195">IF(AD47=TRUE,1,0)</f>
        <v>0</v>
      </c>
      <c r="AN47" s="57">
        <f t="shared" ref="AN47:AN64" si="196">IF(AE47=TRUE,1,0)</f>
        <v>0</v>
      </c>
      <c r="AP47" s="57">
        <f t="shared" si="70"/>
        <v>0</v>
      </c>
      <c r="AQ47" s="57">
        <f t="shared" si="71"/>
        <v>0</v>
      </c>
      <c r="AS47" s="57">
        <f t="shared" ref="AS47:AS64" si="197">IF(0&lt;C47,1,0)</f>
        <v>0</v>
      </c>
      <c r="AT47" s="57" t="b">
        <f t="shared" ref="AT47:AT64" si="198">ISNONTEXT(C47)</f>
        <v>1</v>
      </c>
      <c r="AU47" s="57">
        <f t="shared" si="72"/>
        <v>1</v>
      </c>
      <c r="AV47" s="63">
        <f t="shared" si="73"/>
        <v>0</v>
      </c>
      <c r="AW47" s="57">
        <f t="shared" si="182"/>
        <v>0</v>
      </c>
      <c r="AX47" s="57">
        <f t="shared" si="183"/>
        <v>0</v>
      </c>
      <c r="AY47" s="57">
        <f t="shared" si="182"/>
        <v>0</v>
      </c>
      <c r="AZ47" s="57">
        <f t="shared" si="187"/>
        <v>0</v>
      </c>
      <c r="BA47" s="57" t="str">
        <f t="shared" si="51"/>
        <v/>
      </c>
      <c r="BB47" s="57" t="str">
        <f t="shared" si="184"/>
        <v/>
      </c>
      <c r="BC47" s="57" t="str">
        <f t="shared" si="74"/>
        <v/>
      </c>
      <c r="BD47" s="57" t="str">
        <f t="shared" si="75"/>
        <v/>
      </c>
      <c r="BE47" s="57" t="str">
        <f t="shared" si="76"/>
        <v/>
      </c>
      <c r="BG47" s="57">
        <f>IF(BF65=2,C47,0)</f>
        <v>0</v>
      </c>
      <c r="BH47" s="57">
        <f t="shared" si="77"/>
        <v>0</v>
      </c>
      <c r="BI47" s="57" t="str">
        <f t="shared" ref="BI47:BI64" si="199">IF(C47&gt;0,1,"")</f>
        <v/>
      </c>
      <c r="BL47" s="57">
        <f t="shared" si="78"/>
        <v>0</v>
      </c>
      <c r="BM47" s="57">
        <f t="shared" si="79"/>
        <v>0</v>
      </c>
      <c r="BN47" s="57">
        <f t="shared" si="80"/>
        <v>0</v>
      </c>
      <c r="BO47" s="57">
        <f t="shared" si="81"/>
        <v>0</v>
      </c>
      <c r="BP47" s="57">
        <f t="shared" si="82"/>
        <v>0</v>
      </c>
      <c r="BQ47" s="57">
        <f t="shared" si="83"/>
        <v>0</v>
      </c>
      <c r="BR47" s="57">
        <f t="shared" si="84"/>
        <v>0</v>
      </c>
      <c r="BS47" s="57">
        <f t="shared" si="85"/>
        <v>0</v>
      </c>
      <c r="BT47" s="57">
        <f t="shared" si="86"/>
        <v>0</v>
      </c>
      <c r="BU47" s="57">
        <f t="shared" si="87"/>
        <v>0</v>
      </c>
      <c r="BV47" s="57">
        <f t="shared" si="88"/>
        <v>0</v>
      </c>
      <c r="BW47" s="57">
        <f t="shared" si="89"/>
        <v>0</v>
      </c>
      <c r="BX47" s="57">
        <f t="shared" si="90"/>
        <v>0</v>
      </c>
      <c r="BY47" s="57">
        <f t="shared" si="91"/>
        <v>0</v>
      </c>
      <c r="BZ47" s="57">
        <f t="shared" si="92"/>
        <v>0</v>
      </c>
      <c r="CA47" s="57">
        <f t="shared" si="93"/>
        <v>0</v>
      </c>
      <c r="CC47" s="57">
        <f>N17-B47</f>
        <v>-21</v>
      </c>
      <c r="CD47" s="57">
        <f t="shared" si="94"/>
        <v>0</v>
      </c>
      <c r="CE47" s="57" t="str">
        <f t="shared" si="185"/>
        <v>4</v>
      </c>
      <c r="CF47" s="57" t="str">
        <f t="shared" si="95"/>
        <v/>
      </c>
      <c r="CG47" s="57">
        <f t="shared" si="96"/>
        <v>0</v>
      </c>
      <c r="CH47" s="57">
        <f t="shared" si="97"/>
        <v>0</v>
      </c>
      <c r="CI47" s="57">
        <f t="shared" si="98"/>
        <v>0</v>
      </c>
      <c r="CJ47" s="57">
        <f t="shared" si="99"/>
        <v>0</v>
      </c>
      <c r="CK47" s="57" t="str">
        <f t="shared" si="100"/>
        <v/>
      </c>
      <c r="CL47" s="57" t="str">
        <f t="shared" si="53"/>
        <v/>
      </c>
      <c r="CM47" s="57">
        <f t="shared" si="101"/>
        <v>2</v>
      </c>
      <c r="CN47" s="57">
        <f t="shared" si="102"/>
        <v>-19</v>
      </c>
      <c r="CO47" s="57" t="str">
        <f t="shared" si="103"/>
        <v/>
      </c>
      <c r="CP47" s="57" t="str">
        <f t="shared" si="54"/>
        <v/>
      </c>
      <c r="DH47" s="59">
        <f t="shared" si="104"/>
        <v>0</v>
      </c>
      <c r="DI47" s="59">
        <f t="shared" si="105"/>
        <v>0</v>
      </c>
      <c r="DJ47" s="70">
        <f t="shared" si="106"/>
        <v>0</v>
      </c>
      <c r="DK47" s="59">
        <f t="shared" si="107"/>
        <v>0</v>
      </c>
      <c r="DL47" s="70">
        <f t="shared" si="108"/>
        <v>0</v>
      </c>
      <c r="DM47" s="59">
        <f t="shared" si="109"/>
        <v>0</v>
      </c>
      <c r="DN47" s="70">
        <f t="shared" si="110"/>
        <v>0</v>
      </c>
      <c r="DO47" s="59">
        <f t="shared" si="111"/>
        <v>0</v>
      </c>
      <c r="DP47" s="59">
        <f t="shared" si="112"/>
        <v>0</v>
      </c>
      <c r="DQ47" s="59">
        <f t="shared" si="113"/>
        <v>0</v>
      </c>
      <c r="DR47" s="59">
        <f t="shared" si="114"/>
        <v>0</v>
      </c>
      <c r="DS47" s="59">
        <f t="shared" si="115"/>
        <v>0</v>
      </c>
      <c r="DT47" s="70">
        <f t="shared" si="116"/>
        <v>0</v>
      </c>
      <c r="DU47" s="59">
        <f t="shared" si="117"/>
        <v>0</v>
      </c>
      <c r="DV47" s="70">
        <f t="shared" si="118"/>
        <v>0</v>
      </c>
      <c r="DW47" s="59">
        <f t="shared" si="119"/>
        <v>0</v>
      </c>
      <c r="DY47" s="70">
        <f t="shared" si="120"/>
        <v>0</v>
      </c>
      <c r="DZ47" s="59">
        <f t="shared" si="120"/>
        <v>0</v>
      </c>
      <c r="EA47" s="59">
        <f t="shared" si="121"/>
        <v>0</v>
      </c>
      <c r="EB47" s="59" t="str">
        <f t="shared" si="122"/>
        <v/>
      </c>
      <c r="EC47" s="59" t="str">
        <f t="shared" si="55"/>
        <v/>
      </c>
      <c r="EI47" s="59">
        <f>IF(BF65=2,C47,0)</f>
        <v>0</v>
      </c>
      <c r="EJ47" s="59">
        <f t="shared" si="123"/>
        <v>0</v>
      </c>
      <c r="EK47" s="59" t="str">
        <f t="shared" si="124"/>
        <v/>
      </c>
      <c r="EL47" s="59" t="str">
        <f t="shared" si="125"/>
        <v/>
      </c>
      <c r="EM47" s="59" t="str">
        <f t="shared" si="126"/>
        <v/>
      </c>
      <c r="EN47" s="59" t="str">
        <f t="shared" si="127"/>
        <v/>
      </c>
      <c r="EO47" s="59" t="str">
        <f t="shared" si="128"/>
        <v/>
      </c>
      <c r="EP47" s="59" t="str">
        <f t="shared" si="129"/>
        <v/>
      </c>
      <c r="EQ47" s="59">
        <f t="shared" ref="EQ47:EQ65" si="200">SUM(EN47:EP47)</f>
        <v>0</v>
      </c>
      <c r="EU47" s="59">
        <f t="shared" si="130"/>
        <v>0</v>
      </c>
      <c r="EV47" s="59">
        <f t="shared" si="131"/>
        <v>0</v>
      </c>
      <c r="EW47" s="59">
        <f t="shared" si="132"/>
        <v>0</v>
      </c>
      <c r="EX47" s="59">
        <f t="shared" si="133"/>
        <v>0</v>
      </c>
      <c r="EY47" s="59">
        <f t="shared" si="134"/>
        <v>0</v>
      </c>
      <c r="EZ47" s="59">
        <f t="shared" si="135"/>
        <v>0</v>
      </c>
      <c r="FA47" s="59">
        <f t="shared" si="136"/>
        <v>0</v>
      </c>
      <c r="FB47" s="59">
        <f t="shared" si="137"/>
        <v>0</v>
      </c>
      <c r="FD47" s="59">
        <f t="shared" si="138"/>
        <v>0.8</v>
      </c>
      <c r="FE47" s="59">
        <f t="shared" si="138"/>
        <v>0.8</v>
      </c>
      <c r="FF47" s="59">
        <f t="shared" si="138"/>
        <v>0.65</v>
      </c>
      <c r="FG47" s="59">
        <f t="shared" si="138"/>
        <v>0.65</v>
      </c>
      <c r="FH47" s="59">
        <f t="shared" si="138"/>
        <v>0.5</v>
      </c>
      <c r="FI47" s="59">
        <f t="shared" si="138"/>
        <v>0.5</v>
      </c>
      <c r="FJ47" s="59">
        <f t="shared" si="138"/>
        <v>0.5</v>
      </c>
      <c r="FK47" s="59">
        <f t="shared" ref="FK47:FK64" si="201">FK46</f>
        <v>0.5</v>
      </c>
      <c r="FM47" s="59">
        <f t="shared" si="139"/>
        <v>0</v>
      </c>
      <c r="FN47" s="59">
        <f t="shared" si="186"/>
        <v>0</v>
      </c>
      <c r="FO47" s="59">
        <f t="shared" si="140"/>
        <v>0</v>
      </c>
      <c r="FP47" s="59">
        <f t="shared" si="141"/>
        <v>0</v>
      </c>
      <c r="FQ47" s="59">
        <f t="shared" si="142"/>
        <v>0</v>
      </c>
      <c r="FR47" s="59">
        <f t="shared" si="143"/>
        <v>0</v>
      </c>
      <c r="FS47" s="59">
        <f t="shared" si="144"/>
        <v>0</v>
      </c>
      <c r="FT47" s="59">
        <f t="shared" si="145"/>
        <v>0</v>
      </c>
      <c r="FU47" s="59">
        <f t="shared" ref="FU47:FU64" si="202">SUM(FM47:FT47)</f>
        <v>0</v>
      </c>
      <c r="FW47" s="59">
        <f t="shared" si="146"/>
        <v>0</v>
      </c>
      <c r="FX47" s="59">
        <f t="shared" si="147"/>
        <v>0</v>
      </c>
      <c r="FY47" s="59">
        <f t="shared" si="148"/>
        <v>0</v>
      </c>
      <c r="FZ47" s="59">
        <f t="shared" si="149"/>
        <v>0</v>
      </c>
      <c r="GA47" s="59">
        <f t="shared" si="150"/>
        <v>0</v>
      </c>
      <c r="GB47" s="59">
        <f t="shared" si="151"/>
        <v>0</v>
      </c>
      <c r="GC47" s="59">
        <f t="shared" si="152"/>
        <v>0</v>
      </c>
      <c r="GD47" s="59">
        <f t="shared" si="153"/>
        <v>0</v>
      </c>
      <c r="GF47" s="59">
        <f t="shared" si="154"/>
        <v>0.85</v>
      </c>
      <c r="GG47" s="59">
        <f t="shared" si="154"/>
        <v>0.85</v>
      </c>
      <c r="GH47" s="59">
        <f t="shared" si="154"/>
        <v>0.6</v>
      </c>
      <c r="GI47" s="59">
        <f t="shared" si="154"/>
        <v>0.6</v>
      </c>
      <c r="GJ47" s="59">
        <f t="shared" si="154"/>
        <v>0.5</v>
      </c>
      <c r="GK47" s="59">
        <f t="shared" si="154"/>
        <v>0.5</v>
      </c>
      <c r="GL47" s="59">
        <f t="shared" si="154"/>
        <v>0.5</v>
      </c>
      <c r="GM47" s="59">
        <f t="shared" ref="GM47:GM64" si="203">GM46</f>
        <v>0.5</v>
      </c>
      <c r="GO47" s="59">
        <v>11</v>
      </c>
      <c r="GP47" s="59">
        <v>12</v>
      </c>
      <c r="GQ47" s="59">
        <v>20</v>
      </c>
      <c r="GR47" s="59">
        <v>25</v>
      </c>
      <c r="GS47" s="59">
        <v>35</v>
      </c>
      <c r="GT47" s="59">
        <v>35</v>
      </c>
      <c r="GU47" s="59">
        <v>40</v>
      </c>
      <c r="GV47" s="59">
        <v>40</v>
      </c>
      <c r="GX47" s="59">
        <f t="shared" si="155"/>
        <v>0</v>
      </c>
      <c r="GY47" s="59">
        <f t="shared" si="156"/>
        <v>0</v>
      </c>
      <c r="GZ47" s="59">
        <f t="shared" si="157"/>
        <v>0</v>
      </c>
      <c r="HA47" s="59">
        <f t="shared" si="158"/>
        <v>0</v>
      </c>
      <c r="HB47" s="59">
        <f t="shared" si="159"/>
        <v>0</v>
      </c>
      <c r="HC47" s="59">
        <f t="shared" si="160"/>
        <v>0</v>
      </c>
      <c r="HD47" s="59">
        <f t="shared" si="161"/>
        <v>0</v>
      </c>
      <c r="HE47" s="59">
        <f t="shared" si="162"/>
        <v>0</v>
      </c>
      <c r="HF47" s="59">
        <f t="shared" ref="HF47:HF64" si="204">SUM(GX47:HE47)</f>
        <v>0</v>
      </c>
      <c r="HL47" s="57" t="str">
        <f t="shared" si="163"/>
        <v/>
      </c>
      <c r="HM47" s="57" t="str">
        <f t="shared" si="164"/>
        <v/>
      </c>
      <c r="HN47" s="61" t="str">
        <f t="shared" si="165"/>
        <v/>
      </c>
      <c r="HO47" s="57" t="str">
        <f t="shared" si="188"/>
        <v>2</v>
      </c>
      <c r="HP47" s="57" t="str">
        <f t="shared" si="166"/>
        <v/>
      </c>
      <c r="HQ47" s="57">
        <f t="shared" si="167"/>
        <v>0</v>
      </c>
      <c r="HR47" s="57" t="str">
        <f t="shared" si="168"/>
        <v/>
      </c>
      <c r="HS47" s="57" t="str">
        <f t="shared" si="169"/>
        <v/>
      </c>
      <c r="HT47" s="57">
        <f t="shared" ref="HT47:HT64" si="205">SUM(HR47:HS47)</f>
        <v>0</v>
      </c>
      <c r="HU47" s="57" t="str">
        <f t="shared" si="170"/>
        <v>1</v>
      </c>
      <c r="HV47" s="57">
        <f t="shared" si="171"/>
        <v>-20</v>
      </c>
      <c r="HW47" s="57" t="str">
        <f t="shared" si="172"/>
        <v/>
      </c>
      <c r="HX47" s="57" t="str">
        <f t="shared" si="173"/>
        <v>10</v>
      </c>
      <c r="HY47" s="57" t="str">
        <f t="shared" si="173"/>
        <v>13</v>
      </c>
      <c r="HZ47" s="57" t="str">
        <f t="shared" si="173"/>
        <v>11</v>
      </c>
      <c r="IA47" s="57" t="str">
        <f t="shared" si="173"/>
        <v>16</v>
      </c>
      <c r="IB47" s="57" t="str">
        <f t="shared" si="173"/>
        <v>20</v>
      </c>
      <c r="IC47" s="57" t="str">
        <f t="shared" si="173"/>
        <v>22</v>
      </c>
      <c r="ID47" s="57" t="str">
        <f t="shared" si="173"/>
        <v>27</v>
      </c>
      <c r="IE47" s="57" t="str">
        <f t="shared" ref="IE47:IE64" si="206">IE46</f>
        <v>31</v>
      </c>
      <c r="IG47" s="57">
        <f t="shared" si="61"/>
        <v>0</v>
      </c>
      <c r="IH47" s="57">
        <f t="shared" si="62"/>
        <v>0</v>
      </c>
      <c r="II47" s="57">
        <f t="shared" si="63"/>
        <v>0</v>
      </c>
      <c r="IJ47" s="57">
        <f t="shared" si="64"/>
        <v>0</v>
      </c>
      <c r="IK47" s="57">
        <f t="shared" si="65"/>
        <v>0</v>
      </c>
      <c r="IL47" s="57">
        <f t="shared" si="66"/>
        <v>0</v>
      </c>
      <c r="IM47" s="57">
        <f t="shared" si="67"/>
        <v>0</v>
      </c>
      <c r="IN47" s="57">
        <f t="shared" si="68"/>
        <v>0</v>
      </c>
      <c r="IO47" s="57">
        <f t="shared" ref="IO47:IO64" si="207">SUM(IG47:IN47)</f>
        <v>0</v>
      </c>
      <c r="IP47" s="57">
        <f t="shared" si="174"/>
        <v>0</v>
      </c>
      <c r="IQ47" s="57">
        <f t="shared" si="175"/>
        <v>0</v>
      </c>
      <c r="IR47" s="57">
        <f t="shared" si="176"/>
        <v>0</v>
      </c>
      <c r="IS47" s="57">
        <f t="shared" si="177"/>
        <v>0</v>
      </c>
      <c r="IT47" s="57">
        <f t="shared" si="178"/>
        <v>0</v>
      </c>
      <c r="IU47" s="57">
        <f t="shared" si="179"/>
        <v>0</v>
      </c>
      <c r="IV47" s="57">
        <f t="shared" si="180"/>
        <v>0</v>
      </c>
      <c r="IW47" s="57">
        <f t="shared" si="181"/>
        <v>0</v>
      </c>
    </row>
    <row r="48" spans="1:257" ht="17.100000000000001" customHeight="1" thickTop="1" thickBot="1" x14ac:dyDescent="0.25">
      <c r="A48" s="126"/>
      <c r="B48" s="115">
        <v>34</v>
      </c>
      <c r="C48" s="108"/>
      <c r="D48" s="5"/>
      <c r="E48" s="5"/>
      <c r="F48" s="5"/>
      <c r="G48" s="5"/>
      <c r="H48" s="5"/>
      <c r="I48" s="5"/>
      <c r="J48" s="5"/>
      <c r="K48" s="5"/>
      <c r="L48" s="119"/>
      <c r="M48" s="120"/>
      <c r="N48" s="119"/>
      <c r="O48" s="120"/>
      <c r="P48" s="119"/>
      <c r="Q48" s="120"/>
      <c r="R48" s="119"/>
      <c r="S48" s="120"/>
      <c r="T48" s="119"/>
      <c r="U48" s="120"/>
      <c r="V48" s="120"/>
      <c r="W48" s="121"/>
      <c r="X48" s="13" t="b">
        <v>0</v>
      </c>
      <c r="Y48" s="13" t="b">
        <v>0</v>
      </c>
      <c r="Z48" s="13" t="b">
        <v>0</v>
      </c>
      <c r="AA48" s="13" t="b">
        <v>0</v>
      </c>
      <c r="AB48" s="13" t="b">
        <v>0</v>
      </c>
      <c r="AC48" s="13" t="b">
        <v>0</v>
      </c>
      <c r="AD48" s="13" t="b">
        <v>0</v>
      </c>
      <c r="AE48" s="13" t="b">
        <v>0</v>
      </c>
      <c r="AG48" s="57">
        <f t="shared" si="189"/>
        <v>0</v>
      </c>
      <c r="AH48" s="57">
        <f t="shared" si="190"/>
        <v>0</v>
      </c>
      <c r="AI48" s="57">
        <f t="shared" si="191"/>
        <v>0</v>
      </c>
      <c r="AJ48" s="57">
        <f t="shared" si="192"/>
        <v>0</v>
      </c>
      <c r="AK48" s="57">
        <f t="shared" si="193"/>
        <v>0</v>
      </c>
      <c r="AL48" s="57">
        <f t="shared" si="194"/>
        <v>0</v>
      </c>
      <c r="AM48" s="57">
        <f t="shared" si="195"/>
        <v>0</v>
      </c>
      <c r="AN48" s="57">
        <f t="shared" si="196"/>
        <v>0</v>
      </c>
      <c r="AP48" s="57">
        <f t="shared" si="70"/>
        <v>0</v>
      </c>
      <c r="AQ48" s="57">
        <f t="shared" si="71"/>
        <v>0</v>
      </c>
      <c r="AS48" s="57">
        <f t="shared" si="197"/>
        <v>0</v>
      </c>
      <c r="AT48" s="57" t="b">
        <f t="shared" si="198"/>
        <v>1</v>
      </c>
      <c r="AU48" s="57">
        <f t="shared" si="72"/>
        <v>1</v>
      </c>
      <c r="AV48" s="63">
        <f t="shared" si="73"/>
        <v>0</v>
      </c>
      <c r="AW48" s="57">
        <f t="shared" si="182"/>
        <v>0</v>
      </c>
      <c r="AX48" s="57">
        <f t="shared" si="183"/>
        <v>0</v>
      </c>
      <c r="AY48" s="57">
        <f t="shared" si="182"/>
        <v>0</v>
      </c>
      <c r="AZ48" s="57">
        <f t="shared" si="187"/>
        <v>0</v>
      </c>
      <c r="BA48" s="57" t="str">
        <f t="shared" si="51"/>
        <v/>
      </c>
      <c r="BB48" s="57" t="str">
        <f t="shared" si="184"/>
        <v/>
      </c>
      <c r="BC48" s="57" t="str">
        <f t="shared" si="74"/>
        <v/>
      </c>
      <c r="BD48" s="57" t="str">
        <f t="shared" si="75"/>
        <v/>
      </c>
      <c r="BE48" s="57" t="str">
        <f t="shared" si="76"/>
        <v/>
      </c>
      <c r="BG48" s="57">
        <f>IF(BF65=2,C48,0)</f>
        <v>0</v>
      </c>
      <c r="BH48" s="57">
        <f t="shared" si="77"/>
        <v>0</v>
      </c>
      <c r="BI48" s="57" t="str">
        <f t="shared" si="199"/>
        <v/>
      </c>
      <c r="BL48" s="57">
        <f t="shared" si="78"/>
        <v>0</v>
      </c>
      <c r="BM48" s="57">
        <f t="shared" si="79"/>
        <v>0</v>
      </c>
      <c r="BN48" s="57">
        <f t="shared" si="80"/>
        <v>0</v>
      </c>
      <c r="BO48" s="57">
        <f t="shared" si="81"/>
        <v>0</v>
      </c>
      <c r="BP48" s="57">
        <f t="shared" si="82"/>
        <v>0</v>
      </c>
      <c r="BQ48" s="57">
        <f t="shared" si="83"/>
        <v>0</v>
      </c>
      <c r="BR48" s="57">
        <f t="shared" si="84"/>
        <v>0</v>
      </c>
      <c r="BS48" s="57">
        <f t="shared" si="85"/>
        <v>0</v>
      </c>
      <c r="BT48" s="57">
        <f t="shared" si="86"/>
        <v>0</v>
      </c>
      <c r="BU48" s="57">
        <f t="shared" si="87"/>
        <v>0</v>
      </c>
      <c r="BV48" s="57">
        <f t="shared" si="88"/>
        <v>0</v>
      </c>
      <c r="BW48" s="57">
        <f t="shared" si="89"/>
        <v>0</v>
      </c>
      <c r="BX48" s="57">
        <f t="shared" si="90"/>
        <v>0</v>
      </c>
      <c r="BY48" s="57">
        <f t="shared" si="91"/>
        <v>0</v>
      </c>
      <c r="BZ48" s="57">
        <f t="shared" si="92"/>
        <v>0</v>
      </c>
      <c r="CA48" s="57">
        <f t="shared" si="93"/>
        <v>0</v>
      </c>
      <c r="CC48" s="57">
        <f>N17-B48</f>
        <v>-22</v>
      </c>
      <c r="CD48" s="57">
        <f t="shared" si="94"/>
        <v>0</v>
      </c>
      <c r="CE48" s="57" t="str">
        <f t="shared" si="185"/>
        <v>4</v>
      </c>
      <c r="CF48" s="57" t="str">
        <f t="shared" si="95"/>
        <v/>
      </c>
      <c r="CG48" s="57">
        <f t="shared" si="96"/>
        <v>0</v>
      </c>
      <c r="CH48" s="57">
        <f t="shared" si="97"/>
        <v>0</v>
      </c>
      <c r="CI48" s="57">
        <f t="shared" si="98"/>
        <v>0</v>
      </c>
      <c r="CJ48" s="57">
        <f t="shared" si="99"/>
        <v>0</v>
      </c>
      <c r="CK48" s="57" t="str">
        <f t="shared" si="100"/>
        <v/>
      </c>
      <c r="CL48" s="57" t="str">
        <f t="shared" si="53"/>
        <v/>
      </c>
      <c r="CM48" s="57">
        <f t="shared" si="101"/>
        <v>2</v>
      </c>
      <c r="CN48" s="57">
        <f t="shared" si="102"/>
        <v>-20</v>
      </c>
      <c r="CO48" s="57" t="str">
        <f t="shared" si="103"/>
        <v/>
      </c>
      <c r="CP48" s="57" t="str">
        <f t="shared" si="54"/>
        <v/>
      </c>
      <c r="DH48" s="59">
        <f t="shared" si="104"/>
        <v>0</v>
      </c>
      <c r="DI48" s="59">
        <f t="shared" si="105"/>
        <v>0</v>
      </c>
      <c r="DJ48" s="70">
        <f t="shared" si="106"/>
        <v>0</v>
      </c>
      <c r="DK48" s="59">
        <f t="shared" si="107"/>
        <v>0</v>
      </c>
      <c r="DL48" s="70">
        <f t="shared" si="108"/>
        <v>0</v>
      </c>
      <c r="DM48" s="59">
        <f t="shared" si="109"/>
        <v>0</v>
      </c>
      <c r="DN48" s="70">
        <f t="shared" si="110"/>
        <v>0</v>
      </c>
      <c r="DO48" s="59">
        <f t="shared" si="111"/>
        <v>0</v>
      </c>
      <c r="DP48" s="59">
        <f t="shared" si="112"/>
        <v>0</v>
      </c>
      <c r="DQ48" s="59">
        <f t="shared" si="113"/>
        <v>0</v>
      </c>
      <c r="DR48" s="59">
        <f t="shared" si="114"/>
        <v>0</v>
      </c>
      <c r="DS48" s="59">
        <f t="shared" si="115"/>
        <v>0</v>
      </c>
      <c r="DT48" s="70">
        <f t="shared" si="116"/>
        <v>0</v>
      </c>
      <c r="DU48" s="59">
        <f t="shared" si="117"/>
        <v>0</v>
      </c>
      <c r="DV48" s="70">
        <f t="shared" si="118"/>
        <v>0</v>
      </c>
      <c r="DW48" s="59">
        <f t="shared" si="119"/>
        <v>0</v>
      </c>
      <c r="DY48" s="70">
        <f t="shared" si="120"/>
        <v>0</v>
      </c>
      <c r="DZ48" s="59">
        <f t="shared" si="120"/>
        <v>0</v>
      </c>
      <c r="EA48" s="59">
        <f t="shared" si="121"/>
        <v>0</v>
      </c>
      <c r="EB48" s="59" t="str">
        <f t="shared" si="122"/>
        <v/>
      </c>
      <c r="EC48" s="59" t="str">
        <f t="shared" si="55"/>
        <v/>
      </c>
      <c r="EI48" s="59">
        <f>IF(BF65=2,C48,0)</f>
        <v>0</v>
      </c>
      <c r="EJ48" s="59">
        <f t="shared" si="123"/>
        <v>0</v>
      </c>
      <c r="EK48" s="59" t="str">
        <f t="shared" si="124"/>
        <v/>
      </c>
      <c r="EL48" s="59" t="str">
        <f t="shared" si="125"/>
        <v/>
      </c>
      <c r="EM48" s="59" t="str">
        <f t="shared" si="126"/>
        <v/>
      </c>
      <c r="EN48" s="59" t="str">
        <f t="shared" si="127"/>
        <v/>
      </c>
      <c r="EO48" s="59" t="str">
        <f t="shared" si="128"/>
        <v/>
      </c>
      <c r="EP48" s="59" t="str">
        <f t="shared" si="129"/>
        <v/>
      </c>
      <c r="EQ48" s="59">
        <f t="shared" si="200"/>
        <v>0</v>
      </c>
      <c r="EU48" s="59">
        <f t="shared" si="130"/>
        <v>0</v>
      </c>
      <c r="EV48" s="59">
        <f t="shared" si="131"/>
        <v>0</v>
      </c>
      <c r="EW48" s="59">
        <f t="shared" si="132"/>
        <v>0</v>
      </c>
      <c r="EX48" s="59">
        <f t="shared" si="133"/>
        <v>0</v>
      </c>
      <c r="EY48" s="59">
        <f t="shared" si="134"/>
        <v>0</v>
      </c>
      <c r="EZ48" s="59">
        <f t="shared" si="135"/>
        <v>0</v>
      </c>
      <c r="FA48" s="59">
        <f t="shared" si="136"/>
        <v>0</v>
      </c>
      <c r="FB48" s="59">
        <f t="shared" si="137"/>
        <v>0</v>
      </c>
      <c r="FD48" s="59">
        <f t="shared" ref="FD48:FJ64" si="208">FD47</f>
        <v>0.8</v>
      </c>
      <c r="FE48" s="59">
        <f t="shared" si="208"/>
        <v>0.8</v>
      </c>
      <c r="FF48" s="59">
        <f t="shared" si="208"/>
        <v>0.65</v>
      </c>
      <c r="FG48" s="59">
        <f t="shared" si="208"/>
        <v>0.65</v>
      </c>
      <c r="FH48" s="59">
        <f t="shared" si="208"/>
        <v>0.5</v>
      </c>
      <c r="FI48" s="59">
        <f t="shared" si="208"/>
        <v>0.5</v>
      </c>
      <c r="FJ48" s="59">
        <f t="shared" si="208"/>
        <v>0.5</v>
      </c>
      <c r="FK48" s="59">
        <f t="shared" si="201"/>
        <v>0.5</v>
      </c>
      <c r="FM48" s="59">
        <f t="shared" si="139"/>
        <v>0</v>
      </c>
      <c r="FN48" s="59">
        <f t="shared" si="186"/>
        <v>0</v>
      </c>
      <c r="FO48" s="59">
        <f t="shared" si="140"/>
        <v>0</v>
      </c>
      <c r="FP48" s="59">
        <f t="shared" si="141"/>
        <v>0</v>
      </c>
      <c r="FQ48" s="59">
        <f t="shared" si="142"/>
        <v>0</v>
      </c>
      <c r="FR48" s="59">
        <f t="shared" si="143"/>
        <v>0</v>
      </c>
      <c r="FS48" s="59">
        <f t="shared" si="144"/>
        <v>0</v>
      </c>
      <c r="FT48" s="59">
        <f t="shared" si="145"/>
        <v>0</v>
      </c>
      <c r="FU48" s="59">
        <f t="shared" si="202"/>
        <v>0</v>
      </c>
      <c r="FW48" s="59">
        <f t="shared" si="146"/>
        <v>0</v>
      </c>
      <c r="FX48" s="59">
        <f t="shared" si="147"/>
        <v>0</v>
      </c>
      <c r="FY48" s="59">
        <f t="shared" si="148"/>
        <v>0</v>
      </c>
      <c r="FZ48" s="59">
        <f t="shared" si="149"/>
        <v>0</v>
      </c>
      <c r="GA48" s="59">
        <f t="shared" si="150"/>
        <v>0</v>
      </c>
      <c r="GB48" s="59">
        <f t="shared" si="151"/>
        <v>0</v>
      </c>
      <c r="GC48" s="59">
        <f t="shared" si="152"/>
        <v>0</v>
      </c>
      <c r="GD48" s="59">
        <f t="shared" si="153"/>
        <v>0</v>
      </c>
      <c r="GF48" s="59">
        <f t="shared" ref="GF48:GL64" si="209">GF47</f>
        <v>0.85</v>
      </c>
      <c r="GG48" s="59">
        <f t="shared" si="209"/>
        <v>0.85</v>
      </c>
      <c r="GH48" s="59">
        <f t="shared" si="209"/>
        <v>0.6</v>
      </c>
      <c r="GI48" s="59">
        <f t="shared" si="209"/>
        <v>0.6</v>
      </c>
      <c r="GJ48" s="59">
        <f t="shared" si="209"/>
        <v>0.5</v>
      </c>
      <c r="GK48" s="59">
        <f t="shared" si="209"/>
        <v>0.5</v>
      </c>
      <c r="GL48" s="59">
        <f t="shared" si="209"/>
        <v>0.5</v>
      </c>
      <c r="GM48" s="59">
        <f t="shared" si="203"/>
        <v>0.5</v>
      </c>
      <c r="GO48" s="59">
        <v>11</v>
      </c>
      <c r="GP48" s="59">
        <v>12</v>
      </c>
      <c r="GQ48" s="59">
        <v>20</v>
      </c>
      <c r="GR48" s="59">
        <v>25</v>
      </c>
      <c r="GS48" s="59">
        <v>35</v>
      </c>
      <c r="GT48" s="59">
        <v>35</v>
      </c>
      <c r="GU48" s="59">
        <v>40</v>
      </c>
      <c r="GV48" s="59">
        <v>40</v>
      </c>
      <c r="GX48" s="59">
        <f t="shared" si="155"/>
        <v>0</v>
      </c>
      <c r="GY48" s="59">
        <f t="shared" si="156"/>
        <v>0</v>
      </c>
      <c r="GZ48" s="59">
        <f t="shared" si="157"/>
        <v>0</v>
      </c>
      <c r="HA48" s="59">
        <f t="shared" si="158"/>
        <v>0</v>
      </c>
      <c r="HB48" s="59">
        <f t="shared" si="159"/>
        <v>0</v>
      </c>
      <c r="HC48" s="59">
        <f t="shared" si="160"/>
        <v>0</v>
      </c>
      <c r="HD48" s="59">
        <f t="shared" si="161"/>
        <v>0</v>
      </c>
      <c r="HE48" s="59">
        <f t="shared" si="162"/>
        <v>0</v>
      </c>
      <c r="HF48" s="59">
        <f t="shared" si="204"/>
        <v>0</v>
      </c>
      <c r="HL48" s="57" t="str">
        <f t="shared" si="163"/>
        <v/>
      </c>
      <c r="HM48" s="57" t="str">
        <f t="shared" si="164"/>
        <v/>
      </c>
      <c r="HN48" s="61" t="str">
        <f t="shared" si="165"/>
        <v/>
      </c>
      <c r="HO48" s="57" t="str">
        <f t="shared" si="188"/>
        <v>2</v>
      </c>
      <c r="HP48" s="57" t="str">
        <f t="shared" si="166"/>
        <v/>
      </c>
      <c r="HQ48" s="57">
        <f t="shared" si="167"/>
        <v>0</v>
      </c>
      <c r="HR48" s="57" t="str">
        <f t="shared" si="168"/>
        <v/>
      </c>
      <c r="HS48" s="57" t="str">
        <f t="shared" si="169"/>
        <v/>
      </c>
      <c r="HT48" s="57">
        <f t="shared" si="205"/>
        <v>0</v>
      </c>
      <c r="HU48" s="57" t="str">
        <f t="shared" si="170"/>
        <v>1</v>
      </c>
      <c r="HV48" s="57">
        <f t="shared" si="171"/>
        <v>-21</v>
      </c>
      <c r="HW48" s="57" t="str">
        <f t="shared" si="172"/>
        <v/>
      </c>
      <c r="HX48" s="57" t="str">
        <f t="shared" ref="HX48:ID64" si="210">HX47</f>
        <v>10</v>
      </c>
      <c r="HY48" s="57" t="str">
        <f t="shared" si="210"/>
        <v>13</v>
      </c>
      <c r="HZ48" s="57" t="str">
        <f t="shared" si="210"/>
        <v>11</v>
      </c>
      <c r="IA48" s="57" t="str">
        <f t="shared" si="210"/>
        <v>16</v>
      </c>
      <c r="IB48" s="57" t="str">
        <f t="shared" si="210"/>
        <v>20</v>
      </c>
      <c r="IC48" s="57" t="str">
        <f t="shared" si="210"/>
        <v>22</v>
      </c>
      <c r="ID48" s="57" t="str">
        <f t="shared" si="210"/>
        <v>27</v>
      </c>
      <c r="IE48" s="57" t="str">
        <f t="shared" si="206"/>
        <v>31</v>
      </c>
      <c r="IG48" s="57">
        <f t="shared" si="61"/>
        <v>0</v>
      </c>
      <c r="IH48" s="57">
        <f t="shared" si="62"/>
        <v>0</v>
      </c>
      <c r="II48" s="57">
        <f t="shared" si="63"/>
        <v>0</v>
      </c>
      <c r="IJ48" s="57">
        <f t="shared" si="64"/>
        <v>0</v>
      </c>
      <c r="IK48" s="57">
        <f t="shared" si="65"/>
        <v>0</v>
      </c>
      <c r="IL48" s="57">
        <f t="shared" si="66"/>
        <v>0</v>
      </c>
      <c r="IM48" s="57">
        <f t="shared" si="67"/>
        <v>0</v>
      </c>
      <c r="IN48" s="57">
        <f t="shared" si="68"/>
        <v>0</v>
      </c>
      <c r="IO48" s="57">
        <f t="shared" si="207"/>
        <v>0</v>
      </c>
      <c r="IP48" s="57">
        <f t="shared" si="174"/>
        <v>0</v>
      </c>
      <c r="IQ48" s="57">
        <f t="shared" si="175"/>
        <v>0</v>
      </c>
      <c r="IR48" s="57">
        <f t="shared" si="176"/>
        <v>0</v>
      </c>
      <c r="IS48" s="57">
        <f t="shared" si="177"/>
        <v>0</v>
      </c>
      <c r="IT48" s="57">
        <f t="shared" si="178"/>
        <v>0</v>
      </c>
      <c r="IU48" s="57">
        <f t="shared" si="179"/>
        <v>0</v>
      </c>
      <c r="IV48" s="57">
        <f t="shared" si="180"/>
        <v>0</v>
      </c>
      <c r="IW48" s="57">
        <f t="shared" si="181"/>
        <v>0</v>
      </c>
    </row>
    <row r="49" spans="1:257" ht="17.100000000000001" customHeight="1" thickTop="1" thickBot="1" x14ac:dyDescent="0.25">
      <c r="A49" s="126"/>
      <c r="B49" s="115">
        <v>35</v>
      </c>
      <c r="C49" s="108"/>
      <c r="D49" s="5"/>
      <c r="E49" s="5"/>
      <c r="F49" s="5"/>
      <c r="G49" s="5"/>
      <c r="H49" s="5"/>
      <c r="I49" s="5"/>
      <c r="J49" s="5"/>
      <c r="K49" s="5"/>
      <c r="L49" s="119"/>
      <c r="M49" s="120"/>
      <c r="N49" s="119"/>
      <c r="O49" s="120"/>
      <c r="P49" s="119"/>
      <c r="Q49" s="120"/>
      <c r="R49" s="119"/>
      <c r="S49" s="120"/>
      <c r="T49" s="119"/>
      <c r="U49" s="120"/>
      <c r="V49" s="120"/>
      <c r="W49" s="121"/>
      <c r="X49" s="13" t="b">
        <v>0</v>
      </c>
      <c r="Y49" s="13" t="b">
        <v>0</v>
      </c>
      <c r="Z49" s="13" t="b">
        <v>0</v>
      </c>
      <c r="AA49" s="13" t="b">
        <v>0</v>
      </c>
      <c r="AB49" s="13" t="b">
        <v>0</v>
      </c>
      <c r="AC49" s="13" t="b">
        <v>0</v>
      </c>
      <c r="AD49" s="13" t="b">
        <v>0</v>
      </c>
      <c r="AE49" s="13" t="b">
        <v>0</v>
      </c>
      <c r="AG49" s="57">
        <f t="shared" si="189"/>
        <v>0</v>
      </c>
      <c r="AH49" s="57">
        <f t="shared" si="190"/>
        <v>0</v>
      </c>
      <c r="AI49" s="57">
        <f t="shared" si="191"/>
        <v>0</v>
      </c>
      <c r="AJ49" s="57">
        <f t="shared" si="192"/>
        <v>0</v>
      </c>
      <c r="AK49" s="57">
        <f t="shared" si="193"/>
        <v>0</v>
      </c>
      <c r="AL49" s="57">
        <f t="shared" si="194"/>
        <v>0</v>
      </c>
      <c r="AM49" s="57">
        <f t="shared" si="195"/>
        <v>0</v>
      </c>
      <c r="AN49" s="57">
        <f t="shared" si="196"/>
        <v>0</v>
      </c>
      <c r="AP49" s="57">
        <f t="shared" si="70"/>
        <v>0</v>
      </c>
      <c r="AQ49" s="57">
        <f t="shared" si="71"/>
        <v>0</v>
      </c>
      <c r="AS49" s="57">
        <f t="shared" si="197"/>
        <v>0</v>
      </c>
      <c r="AT49" s="57" t="b">
        <f t="shared" si="198"/>
        <v>1</v>
      </c>
      <c r="AU49" s="57">
        <f t="shared" si="72"/>
        <v>1</v>
      </c>
      <c r="AV49" s="63">
        <f t="shared" si="73"/>
        <v>0</v>
      </c>
      <c r="AW49" s="57">
        <f t="shared" si="182"/>
        <v>0</v>
      </c>
      <c r="AX49" s="57">
        <f t="shared" si="183"/>
        <v>0</v>
      </c>
      <c r="AY49" s="57">
        <f t="shared" si="182"/>
        <v>0</v>
      </c>
      <c r="AZ49" s="57">
        <f t="shared" si="187"/>
        <v>0</v>
      </c>
      <c r="BA49" s="57" t="str">
        <f t="shared" si="51"/>
        <v/>
      </c>
      <c r="BB49" s="57" t="str">
        <f t="shared" si="184"/>
        <v/>
      </c>
      <c r="BC49" s="57" t="str">
        <f t="shared" si="74"/>
        <v/>
      </c>
      <c r="BD49" s="57" t="str">
        <f t="shared" si="75"/>
        <v/>
      </c>
      <c r="BE49" s="57" t="str">
        <f t="shared" si="76"/>
        <v/>
      </c>
      <c r="BG49" s="57">
        <f>IF(BF65=2,C49,0)</f>
        <v>0</v>
      </c>
      <c r="BH49" s="57">
        <f t="shared" si="77"/>
        <v>0</v>
      </c>
      <c r="BI49" s="57" t="str">
        <f t="shared" si="199"/>
        <v/>
      </c>
      <c r="BL49" s="57">
        <f t="shared" si="78"/>
        <v>0</v>
      </c>
      <c r="BM49" s="57">
        <f t="shared" si="79"/>
        <v>0</v>
      </c>
      <c r="BN49" s="57">
        <f t="shared" si="80"/>
        <v>0</v>
      </c>
      <c r="BO49" s="57">
        <f t="shared" si="81"/>
        <v>0</v>
      </c>
      <c r="BP49" s="57">
        <f t="shared" si="82"/>
        <v>0</v>
      </c>
      <c r="BQ49" s="57">
        <f t="shared" si="83"/>
        <v>0</v>
      </c>
      <c r="BR49" s="57">
        <f t="shared" si="84"/>
        <v>0</v>
      </c>
      <c r="BS49" s="57">
        <f t="shared" si="85"/>
        <v>0</v>
      </c>
      <c r="BT49" s="57">
        <f t="shared" si="86"/>
        <v>0</v>
      </c>
      <c r="BU49" s="57">
        <f t="shared" si="87"/>
        <v>0</v>
      </c>
      <c r="BV49" s="57">
        <f t="shared" si="88"/>
        <v>0</v>
      </c>
      <c r="BW49" s="57">
        <f t="shared" si="89"/>
        <v>0</v>
      </c>
      <c r="BX49" s="57">
        <f t="shared" si="90"/>
        <v>0</v>
      </c>
      <c r="BY49" s="57">
        <f t="shared" si="91"/>
        <v>0</v>
      </c>
      <c r="BZ49" s="57">
        <f t="shared" si="92"/>
        <v>0</v>
      </c>
      <c r="CA49" s="57">
        <f t="shared" si="93"/>
        <v>0</v>
      </c>
      <c r="CC49" s="57">
        <f>N17-B49</f>
        <v>-23</v>
      </c>
      <c r="CD49" s="57">
        <f t="shared" si="94"/>
        <v>0</v>
      </c>
      <c r="CE49" s="57" t="str">
        <f t="shared" si="185"/>
        <v>4</v>
      </c>
      <c r="CF49" s="57" t="str">
        <f t="shared" si="95"/>
        <v/>
      </c>
      <c r="CG49" s="57">
        <f t="shared" si="96"/>
        <v>0</v>
      </c>
      <c r="CH49" s="57">
        <f t="shared" si="97"/>
        <v>0</v>
      </c>
      <c r="CI49" s="57">
        <f t="shared" si="98"/>
        <v>0</v>
      </c>
      <c r="CJ49" s="57">
        <f t="shared" si="99"/>
        <v>0</v>
      </c>
      <c r="CK49" s="57" t="str">
        <f t="shared" si="100"/>
        <v/>
      </c>
      <c r="CL49" s="57" t="str">
        <f t="shared" si="53"/>
        <v/>
      </c>
      <c r="CM49" s="57">
        <f t="shared" si="101"/>
        <v>2</v>
      </c>
      <c r="CN49" s="57">
        <f t="shared" si="102"/>
        <v>-21</v>
      </c>
      <c r="CO49" s="57" t="str">
        <f t="shared" si="103"/>
        <v/>
      </c>
      <c r="CP49" s="57" t="str">
        <f t="shared" si="54"/>
        <v/>
      </c>
      <c r="DH49" s="59">
        <f t="shared" si="104"/>
        <v>0</v>
      </c>
      <c r="DI49" s="59">
        <f t="shared" si="105"/>
        <v>0</v>
      </c>
      <c r="DJ49" s="70">
        <f t="shared" si="106"/>
        <v>0</v>
      </c>
      <c r="DK49" s="59">
        <f t="shared" si="107"/>
        <v>0</v>
      </c>
      <c r="DL49" s="70">
        <f t="shared" si="108"/>
        <v>0</v>
      </c>
      <c r="DM49" s="59">
        <f t="shared" si="109"/>
        <v>0</v>
      </c>
      <c r="DN49" s="70">
        <f t="shared" si="110"/>
        <v>0</v>
      </c>
      <c r="DO49" s="59">
        <f t="shared" si="111"/>
        <v>0</v>
      </c>
      <c r="DP49" s="59">
        <f t="shared" si="112"/>
        <v>0</v>
      </c>
      <c r="DQ49" s="59">
        <f t="shared" si="113"/>
        <v>0</v>
      </c>
      <c r="DR49" s="59">
        <f t="shared" si="114"/>
        <v>0</v>
      </c>
      <c r="DS49" s="59">
        <f t="shared" si="115"/>
        <v>0</v>
      </c>
      <c r="DT49" s="70">
        <f t="shared" si="116"/>
        <v>0</v>
      </c>
      <c r="DU49" s="59">
        <f t="shared" si="117"/>
        <v>0</v>
      </c>
      <c r="DV49" s="70">
        <f t="shared" si="118"/>
        <v>0</v>
      </c>
      <c r="DW49" s="59">
        <f t="shared" si="119"/>
        <v>0</v>
      </c>
      <c r="DY49" s="70">
        <f t="shared" si="120"/>
        <v>0</v>
      </c>
      <c r="DZ49" s="59">
        <f t="shared" si="120"/>
        <v>0</v>
      </c>
      <c r="EA49" s="59">
        <f t="shared" si="121"/>
        <v>0</v>
      </c>
      <c r="EB49" s="59" t="str">
        <f t="shared" si="122"/>
        <v/>
      </c>
      <c r="EC49" s="59" t="str">
        <f t="shared" si="55"/>
        <v/>
      </c>
      <c r="EI49" s="59">
        <f>IF(BF65=2,C49,0)</f>
        <v>0</v>
      </c>
      <c r="EJ49" s="59">
        <f t="shared" si="123"/>
        <v>0</v>
      </c>
      <c r="EK49" s="59" t="str">
        <f t="shared" si="124"/>
        <v/>
      </c>
      <c r="EL49" s="59" t="str">
        <f t="shared" si="125"/>
        <v/>
      </c>
      <c r="EM49" s="59" t="str">
        <f t="shared" si="126"/>
        <v/>
      </c>
      <c r="EN49" s="59" t="str">
        <f t="shared" si="127"/>
        <v/>
      </c>
      <c r="EO49" s="59" t="str">
        <f t="shared" si="128"/>
        <v/>
      </c>
      <c r="EP49" s="59" t="str">
        <f t="shared" si="129"/>
        <v/>
      </c>
      <c r="EQ49" s="59">
        <f t="shared" si="200"/>
        <v>0</v>
      </c>
      <c r="EU49" s="59">
        <f t="shared" si="130"/>
        <v>0</v>
      </c>
      <c r="EV49" s="59">
        <f t="shared" si="131"/>
        <v>0</v>
      </c>
      <c r="EW49" s="59">
        <f t="shared" si="132"/>
        <v>0</v>
      </c>
      <c r="EX49" s="59">
        <f t="shared" si="133"/>
        <v>0</v>
      </c>
      <c r="EY49" s="59">
        <f t="shared" si="134"/>
        <v>0</v>
      </c>
      <c r="EZ49" s="59">
        <f t="shared" si="135"/>
        <v>0</v>
      </c>
      <c r="FA49" s="59">
        <f t="shared" si="136"/>
        <v>0</v>
      </c>
      <c r="FB49" s="59">
        <f t="shared" si="137"/>
        <v>0</v>
      </c>
      <c r="FD49" s="59">
        <f t="shared" si="208"/>
        <v>0.8</v>
      </c>
      <c r="FE49" s="59">
        <f t="shared" si="208"/>
        <v>0.8</v>
      </c>
      <c r="FF49" s="59">
        <f t="shared" si="208"/>
        <v>0.65</v>
      </c>
      <c r="FG49" s="59">
        <f t="shared" si="208"/>
        <v>0.65</v>
      </c>
      <c r="FH49" s="59">
        <f t="shared" si="208"/>
        <v>0.5</v>
      </c>
      <c r="FI49" s="59">
        <f t="shared" si="208"/>
        <v>0.5</v>
      </c>
      <c r="FJ49" s="59">
        <f t="shared" si="208"/>
        <v>0.5</v>
      </c>
      <c r="FK49" s="59">
        <f t="shared" si="201"/>
        <v>0.5</v>
      </c>
      <c r="FM49" s="59">
        <f t="shared" si="139"/>
        <v>0</v>
      </c>
      <c r="FN49" s="59">
        <f t="shared" si="186"/>
        <v>0</v>
      </c>
      <c r="FO49" s="59">
        <f t="shared" si="140"/>
        <v>0</v>
      </c>
      <c r="FP49" s="59">
        <f t="shared" si="141"/>
        <v>0</v>
      </c>
      <c r="FQ49" s="59">
        <f t="shared" si="142"/>
        <v>0</v>
      </c>
      <c r="FR49" s="59">
        <f t="shared" si="143"/>
        <v>0</v>
      </c>
      <c r="FS49" s="59">
        <f t="shared" si="144"/>
        <v>0</v>
      </c>
      <c r="FT49" s="59">
        <f t="shared" si="145"/>
        <v>0</v>
      </c>
      <c r="FU49" s="59">
        <f t="shared" si="202"/>
        <v>0</v>
      </c>
      <c r="FW49" s="59">
        <f t="shared" si="146"/>
        <v>0</v>
      </c>
      <c r="FX49" s="59">
        <f t="shared" si="147"/>
        <v>0</v>
      </c>
      <c r="FY49" s="59">
        <f t="shared" si="148"/>
        <v>0</v>
      </c>
      <c r="FZ49" s="59">
        <f t="shared" si="149"/>
        <v>0</v>
      </c>
      <c r="GA49" s="59">
        <f t="shared" si="150"/>
        <v>0</v>
      </c>
      <c r="GB49" s="59">
        <f t="shared" si="151"/>
        <v>0</v>
      </c>
      <c r="GC49" s="59">
        <f t="shared" si="152"/>
        <v>0</v>
      </c>
      <c r="GD49" s="59">
        <f t="shared" si="153"/>
        <v>0</v>
      </c>
      <c r="GF49" s="59">
        <f t="shared" si="209"/>
        <v>0.85</v>
      </c>
      <c r="GG49" s="59">
        <f t="shared" si="209"/>
        <v>0.85</v>
      </c>
      <c r="GH49" s="59">
        <f t="shared" si="209"/>
        <v>0.6</v>
      </c>
      <c r="GI49" s="59">
        <f t="shared" si="209"/>
        <v>0.6</v>
      </c>
      <c r="GJ49" s="59">
        <f t="shared" si="209"/>
        <v>0.5</v>
      </c>
      <c r="GK49" s="59">
        <f t="shared" si="209"/>
        <v>0.5</v>
      </c>
      <c r="GL49" s="59">
        <f t="shared" si="209"/>
        <v>0.5</v>
      </c>
      <c r="GM49" s="59">
        <f t="shared" si="203"/>
        <v>0.5</v>
      </c>
      <c r="GO49" s="59">
        <v>11</v>
      </c>
      <c r="GP49" s="59">
        <v>12</v>
      </c>
      <c r="GQ49" s="59">
        <v>20</v>
      </c>
      <c r="GR49" s="59">
        <v>25</v>
      </c>
      <c r="GS49" s="59">
        <v>35</v>
      </c>
      <c r="GT49" s="59">
        <v>35</v>
      </c>
      <c r="GU49" s="59">
        <v>40</v>
      </c>
      <c r="GV49" s="59">
        <v>40</v>
      </c>
      <c r="GX49" s="59">
        <f t="shared" si="155"/>
        <v>0</v>
      </c>
      <c r="GY49" s="59">
        <f t="shared" si="156"/>
        <v>0</v>
      </c>
      <c r="GZ49" s="59">
        <f t="shared" si="157"/>
        <v>0</v>
      </c>
      <c r="HA49" s="59">
        <f t="shared" si="158"/>
        <v>0</v>
      </c>
      <c r="HB49" s="59">
        <f t="shared" si="159"/>
        <v>0</v>
      </c>
      <c r="HC49" s="59">
        <f t="shared" si="160"/>
        <v>0</v>
      </c>
      <c r="HD49" s="59">
        <f t="shared" si="161"/>
        <v>0</v>
      </c>
      <c r="HE49" s="59">
        <f t="shared" si="162"/>
        <v>0</v>
      </c>
      <c r="HF49" s="59">
        <f t="shared" si="204"/>
        <v>0</v>
      </c>
      <c r="HL49" s="57" t="str">
        <f t="shared" si="163"/>
        <v/>
      </c>
      <c r="HM49" s="57" t="str">
        <f t="shared" si="164"/>
        <v/>
      </c>
      <c r="HN49" s="61" t="str">
        <f t="shared" si="165"/>
        <v/>
      </c>
      <c r="HO49" s="57" t="str">
        <f t="shared" si="188"/>
        <v>2</v>
      </c>
      <c r="HP49" s="57" t="str">
        <f t="shared" si="166"/>
        <v/>
      </c>
      <c r="HQ49" s="57">
        <f t="shared" si="167"/>
        <v>0</v>
      </c>
      <c r="HR49" s="57" t="str">
        <f t="shared" si="168"/>
        <v/>
      </c>
      <c r="HS49" s="57" t="str">
        <f t="shared" si="169"/>
        <v/>
      </c>
      <c r="HT49" s="57">
        <f t="shared" si="205"/>
        <v>0</v>
      </c>
      <c r="HU49" s="57" t="str">
        <f t="shared" si="170"/>
        <v>1</v>
      </c>
      <c r="HV49" s="57">
        <f t="shared" si="171"/>
        <v>-22</v>
      </c>
      <c r="HW49" s="57" t="str">
        <f t="shared" si="172"/>
        <v/>
      </c>
      <c r="HX49" s="57" t="str">
        <f t="shared" si="210"/>
        <v>10</v>
      </c>
      <c r="HY49" s="57" t="str">
        <f t="shared" si="210"/>
        <v>13</v>
      </c>
      <c r="HZ49" s="57" t="str">
        <f t="shared" si="210"/>
        <v>11</v>
      </c>
      <c r="IA49" s="57" t="str">
        <f t="shared" si="210"/>
        <v>16</v>
      </c>
      <c r="IB49" s="57" t="str">
        <f t="shared" si="210"/>
        <v>20</v>
      </c>
      <c r="IC49" s="57" t="str">
        <f t="shared" si="210"/>
        <v>22</v>
      </c>
      <c r="ID49" s="57" t="str">
        <f t="shared" si="210"/>
        <v>27</v>
      </c>
      <c r="IE49" s="57" t="str">
        <f t="shared" si="206"/>
        <v>31</v>
      </c>
      <c r="IG49" s="57">
        <f t="shared" si="61"/>
        <v>0</v>
      </c>
      <c r="IH49" s="57">
        <f t="shared" si="62"/>
        <v>0</v>
      </c>
      <c r="II49" s="57">
        <f t="shared" si="63"/>
        <v>0</v>
      </c>
      <c r="IJ49" s="57">
        <f t="shared" si="64"/>
        <v>0</v>
      </c>
      <c r="IK49" s="57">
        <f t="shared" si="65"/>
        <v>0</v>
      </c>
      <c r="IL49" s="57">
        <f t="shared" si="66"/>
        <v>0</v>
      </c>
      <c r="IM49" s="57">
        <f t="shared" si="67"/>
        <v>0</v>
      </c>
      <c r="IN49" s="57">
        <f t="shared" si="68"/>
        <v>0</v>
      </c>
      <c r="IO49" s="57">
        <f t="shared" si="207"/>
        <v>0</v>
      </c>
      <c r="IP49" s="57">
        <f t="shared" si="174"/>
        <v>0</v>
      </c>
      <c r="IQ49" s="57">
        <f t="shared" si="175"/>
        <v>0</v>
      </c>
      <c r="IR49" s="57">
        <f t="shared" si="176"/>
        <v>0</v>
      </c>
      <c r="IS49" s="57">
        <f t="shared" si="177"/>
        <v>0</v>
      </c>
      <c r="IT49" s="57">
        <f t="shared" si="178"/>
        <v>0</v>
      </c>
      <c r="IU49" s="57">
        <f t="shared" si="179"/>
        <v>0</v>
      </c>
      <c r="IV49" s="57">
        <f t="shared" si="180"/>
        <v>0</v>
      </c>
      <c r="IW49" s="57">
        <f t="shared" si="181"/>
        <v>0</v>
      </c>
    </row>
    <row r="50" spans="1:257" ht="17.100000000000001" customHeight="1" thickTop="1" x14ac:dyDescent="0.2">
      <c r="A50" s="127"/>
      <c r="B50" s="115">
        <v>36</v>
      </c>
      <c r="C50" s="108"/>
      <c r="D50" s="55"/>
      <c r="E50" s="55"/>
      <c r="F50" s="55"/>
      <c r="G50" s="55"/>
      <c r="H50" s="55"/>
      <c r="I50" s="55"/>
      <c r="J50" s="55"/>
      <c r="K50" s="55"/>
      <c r="L50" s="135"/>
      <c r="M50" s="136"/>
      <c r="N50" s="135"/>
      <c r="O50" s="137"/>
      <c r="P50" s="137"/>
      <c r="Q50" s="137"/>
      <c r="R50" s="137"/>
      <c r="S50" s="136"/>
      <c r="T50" s="135"/>
      <c r="U50" s="136"/>
      <c r="V50" s="136"/>
      <c r="W50" s="138"/>
      <c r="X50" s="13" t="b">
        <v>0</v>
      </c>
      <c r="Y50" s="13" t="b">
        <v>0</v>
      </c>
      <c r="Z50" s="13" t="b">
        <v>0</v>
      </c>
      <c r="AA50" s="13" t="b">
        <v>0</v>
      </c>
      <c r="AB50" s="13" t="b">
        <v>0</v>
      </c>
      <c r="AC50" s="13" t="b">
        <v>0</v>
      </c>
      <c r="AD50" s="13" t="b">
        <v>0</v>
      </c>
      <c r="AE50" s="13" t="b">
        <v>0</v>
      </c>
      <c r="AG50" s="57">
        <f t="shared" si="189"/>
        <v>0</v>
      </c>
      <c r="AH50" s="57">
        <f t="shared" si="190"/>
        <v>0</v>
      </c>
      <c r="AI50" s="57">
        <f t="shared" si="191"/>
        <v>0</v>
      </c>
      <c r="AJ50" s="57">
        <f t="shared" si="192"/>
        <v>0</v>
      </c>
      <c r="AK50" s="57">
        <f t="shared" si="193"/>
        <v>0</v>
      </c>
      <c r="AL50" s="57">
        <f t="shared" si="194"/>
        <v>0</v>
      </c>
      <c r="AM50" s="57">
        <f t="shared" si="195"/>
        <v>0</v>
      </c>
      <c r="AN50" s="57">
        <f t="shared" si="196"/>
        <v>0</v>
      </c>
      <c r="AP50" s="57">
        <f t="shared" si="70"/>
        <v>0</v>
      </c>
      <c r="AQ50" s="57">
        <f t="shared" si="71"/>
        <v>0</v>
      </c>
      <c r="AS50" s="57">
        <f t="shared" si="197"/>
        <v>0</v>
      </c>
      <c r="AT50" s="57" t="b">
        <f t="shared" si="198"/>
        <v>1</v>
      </c>
      <c r="AU50" s="57">
        <f t="shared" si="72"/>
        <v>1</v>
      </c>
      <c r="AV50" s="63">
        <f t="shared" si="73"/>
        <v>0</v>
      </c>
      <c r="AW50" s="57">
        <f t="shared" si="182"/>
        <v>0</v>
      </c>
      <c r="AX50" s="57">
        <f t="shared" si="183"/>
        <v>0</v>
      </c>
      <c r="AY50" s="57">
        <f t="shared" si="182"/>
        <v>0</v>
      </c>
      <c r="AZ50" s="57">
        <f t="shared" si="187"/>
        <v>0</v>
      </c>
      <c r="BA50" s="57" t="str">
        <f t="shared" si="51"/>
        <v/>
      </c>
      <c r="BB50" s="57" t="str">
        <f t="shared" si="184"/>
        <v/>
      </c>
      <c r="BC50" s="57" t="str">
        <f t="shared" si="74"/>
        <v/>
      </c>
      <c r="BD50" s="57" t="str">
        <f t="shared" si="75"/>
        <v/>
      </c>
      <c r="BE50" s="57" t="str">
        <f t="shared" si="76"/>
        <v/>
      </c>
      <c r="BG50" s="57">
        <f>IF(BF65=2,C50,0)</f>
        <v>0</v>
      </c>
      <c r="BH50" s="57">
        <f t="shared" si="77"/>
        <v>0</v>
      </c>
      <c r="BI50" s="57" t="str">
        <f t="shared" si="199"/>
        <v/>
      </c>
      <c r="BL50" s="57">
        <f t="shared" si="78"/>
        <v>0</v>
      </c>
      <c r="BM50" s="57">
        <f t="shared" si="79"/>
        <v>0</v>
      </c>
      <c r="BN50" s="57">
        <f t="shared" si="80"/>
        <v>0</v>
      </c>
      <c r="BO50" s="57">
        <f t="shared" si="81"/>
        <v>0</v>
      </c>
      <c r="BP50" s="57">
        <f t="shared" si="82"/>
        <v>0</v>
      </c>
      <c r="BQ50" s="57">
        <f t="shared" si="83"/>
        <v>0</v>
      </c>
      <c r="BR50" s="57">
        <f t="shared" si="84"/>
        <v>0</v>
      </c>
      <c r="BS50" s="57">
        <f t="shared" si="85"/>
        <v>0</v>
      </c>
      <c r="BT50" s="57">
        <f t="shared" si="86"/>
        <v>0</v>
      </c>
      <c r="BU50" s="57">
        <f t="shared" si="87"/>
        <v>0</v>
      </c>
      <c r="BV50" s="57">
        <f t="shared" si="88"/>
        <v>0</v>
      </c>
      <c r="BW50" s="57">
        <f t="shared" si="89"/>
        <v>0</v>
      </c>
      <c r="BX50" s="57">
        <f t="shared" si="90"/>
        <v>0</v>
      </c>
      <c r="BY50" s="57">
        <f t="shared" si="91"/>
        <v>0</v>
      </c>
      <c r="BZ50" s="57">
        <f t="shared" si="92"/>
        <v>0</v>
      </c>
      <c r="CA50" s="57">
        <f t="shared" si="93"/>
        <v>0</v>
      </c>
      <c r="CC50" s="57">
        <f>N17-B50</f>
        <v>-24</v>
      </c>
      <c r="CD50" s="57">
        <f t="shared" si="94"/>
        <v>0</v>
      </c>
      <c r="CE50" s="57" t="str">
        <f t="shared" si="185"/>
        <v>4</v>
      </c>
      <c r="CF50" s="57" t="str">
        <f t="shared" si="95"/>
        <v/>
      </c>
      <c r="CG50" s="57">
        <f t="shared" si="96"/>
        <v>0</v>
      </c>
      <c r="CH50" s="57">
        <f t="shared" si="97"/>
        <v>0</v>
      </c>
      <c r="CI50" s="57">
        <f t="shared" si="98"/>
        <v>0</v>
      </c>
      <c r="CJ50" s="57">
        <f t="shared" si="99"/>
        <v>0</v>
      </c>
      <c r="CK50" s="57" t="str">
        <f t="shared" si="100"/>
        <v/>
      </c>
      <c r="CL50" s="57" t="str">
        <f t="shared" si="53"/>
        <v/>
      </c>
      <c r="CM50" s="57">
        <f t="shared" si="101"/>
        <v>2</v>
      </c>
      <c r="CN50" s="57">
        <f t="shared" si="102"/>
        <v>-22</v>
      </c>
      <c r="CO50" s="57" t="str">
        <f t="shared" si="103"/>
        <v/>
      </c>
      <c r="CP50" s="57" t="str">
        <f t="shared" si="54"/>
        <v/>
      </c>
      <c r="DH50" s="59">
        <f t="shared" si="104"/>
        <v>0</v>
      </c>
      <c r="DI50" s="59">
        <f t="shared" si="105"/>
        <v>0</v>
      </c>
      <c r="DJ50" s="70">
        <f t="shared" si="106"/>
        <v>0</v>
      </c>
      <c r="DK50" s="59">
        <f t="shared" si="107"/>
        <v>0</v>
      </c>
      <c r="DL50" s="70">
        <f t="shared" si="108"/>
        <v>0</v>
      </c>
      <c r="DM50" s="59">
        <f t="shared" si="109"/>
        <v>0</v>
      </c>
      <c r="DN50" s="70">
        <f t="shared" si="110"/>
        <v>0</v>
      </c>
      <c r="DO50" s="59">
        <f t="shared" si="111"/>
        <v>0</v>
      </c>
      <c r="DP50" s="59">
        <f t="shared" si="112"/>
        <v>0</v>
      </c>
      <c r="DQ50" s="59">
        <f t="shared" si="113"/>
        <v>0</v>
      </c>
      <c r="DR50" s="59">
        <f t="shared" si="114"/>
        <v>0</v>
      </c>
      <c r="DS50" s="59">
        <f t="shared" si="115"/>
        <v>0</v>
      </c>
      <c r="DT50" s="70">
        <f t="shared" si="116"/>
        <v>0</v>
      </c>
      <c r="DU50" s="59">
        <f t="shared" si="117"/>
        <v>0</v>
      </c>
      <c r="DV50" s="70">
        <f t="shared" si="118"/>
        <v>0</v>
      </c>
      <c r="DW50" s="59">
        <f t="shared" si="119"/>
        <v>0</v>
      </c>
      <c r="DY50" s="70">
        <f t="shared" si="120"/>
        <v>0</v>
      </c>
      <c r="DZ50" s="59">
        <f t="shared" si="120"/>
        <v>0</v>
      </c>
      <c r="EA50" s="59">
        <f t="shared" si="121"/>
        <v>0</v>
      </c>
      <c r="EB50" s="59" t="str">
        <f t="shared" si="122"/>
        <v/>
      </c>
      <c r="EC50" s="59" t="str">
        <f t="shared" si="55"/>
        <v/>
      </c>
      <c r="EI50" s="59">
        <f>IF(BF65=2,C50,0)</f>
        <v>0</v>
      </c>
      <c r="EJ50" s="59">
        <f t="shared" si="123"/>
        <v>0</v>
      </c>
      <c r="EK50" s="59" t="str">
        <f t="shared" si="124"/>
        <v/>
      </c>
      <c r="EL50" s="59" t="str">
        <f t="shared" si="125"/>
        <v/>
      </c>
      <c r="EM50" s="59" t="str">
        <f t="shared" si="126"/>
        <v/>
      </c>
      <c r="EN50" s="59" t="str">
        <f t="shared" si="127"/>
        <v/>
      </c>
      <c r="EO50" s="59" t="str">
        <f t="shared" si="128"/>
        <v/>
      </c>
      <c r="EP50" s="59" t="str">
        <f t="shared" si="129"/>
        <v/>
      </c>
      <c r="EQ50" s="59">
        <f t="shared" si="200"/>
        <v>0</v>
      </c>
      <c r="EU50" s="59">
        <f t="shared" si="130"/>
        <v>0</v>
      </c>
      <c r="EV50" s="59">
        <f t="shared" si="131"/>
        <v>0</v>
      </c>
      <c r="EW50" s="59">
        <f t="shared" si="132"/>
        <v>0</v>
      </c>
      <c r="EX50" s="59">
        <f t="shared" si="133"/>
        <v>0</v>
      </c>
      <c r="EY50" s="59">
        <f t="shared" si="134"/>
        <v>0</v>
      </c>
      <c r="EZ50" s="59">
        <f t="shared" si="135"/>
        <v>0</v>
      </c>
      <c r="FA50" s="59">
        <f t="shared" si="136"/>
        <v>0</v>
      </c>
      <c r="FB50" s="59">
        <f t="shared" si="137"/>
        <v>0</v>
      </c>
      <c r="FD50" s="59">
        <f t="shared" si="208"/>
        <v>0.8</v>
      </c>
      <c r="FE50" s="59">
        <f t="shared" si="208"/>
        <v>0.8</v>
      </c>
      <c r="FF50" s="59">
        <f t="shared" si="208"/>
        <v>0.65</v>
      </c>
      <c r="FG50" s="59">
        <f t="shared" si="208"/>
        <v>0.65</v>
      </c>
      <c r="FH50" s="59">
        <f t="shared" si="208"/>
        <v>0.5</v>
      </c>
      <c r="FI50" s="59">
        <f t="shared" si="208"/>
        <v>0.5</v>
      </c>
      <c r="FJ50" s="59">
        <f t="shared" si="208"/>
        <v>0.5</v>
      </c>
      <c r="FK50" s="59">
        <f t="shared" si="201"/>
        <v>0.5</v>
      </c>
      <c r="FM50" s="59">
        <f t="shared" si="139"/>
        <v>0</v>
      </c>
      <c r="FN50" s="59">
        <f t="shared" si="186"/>
        <v>0</v>
      </c>
      <c r="FO50" s="59">
        <f t="shared" si="140"/>
        <v>0</v>
      </c>
      <c r="FP50" s="59">
        <f t="shared" si="141"/>
        <v>0</v>
      </c>
      <c r="FQ50" s="59">
        <f t="shared" si="142"/>
        <v>0</v>
      </c>
      <c r="FR50" s="59">
        <f t="shared" si="143"/>
        <v>0</v>
      </c>
      <c r="FS50" s="59">
        <f t="shared" si="144"/>
        <v>0</v>
      </c>
      <c r="FT50" s="59">
        <f t="shared" si="145"/>
        <v>0</v>
      </c>
      <c r="FU50" s="59">
        <f t="shared" si="202"/>
        <v>0</v>
      </c>
      <c r="FW50" s="59">
        <f t="shared" si="146"/>
        <v>0</v>
      </c>
      <c r="FX50" s="59">
        <f t="shared" si="147"/>
        <v>0</v>
      </c>
      <c r="FY50" s="59">
        <f t="shared" si="148"/>
        <v>0</v>
      </c>
      <c r="FZ50" s="59">
        <f t="shared" si="149"/>
        <v>0</v>
      </c>
      <c r="GA50" s="59">
        <f t="shared" si="150"/>
        <v>0</v>
      </c>
      <c r="GB50" s="59">
        <f t="shared" si="151"/>
        <v>0</v>
      </c>
      <c r="GC50" s="59">
        <f t="shared" si="152"/>
        <v>0</v>
      </c>
      <c r="GD50" s="59">
        <f t="shared" si="153"/>
        <v>0</v>
      </c>
      <c r="GF50" s="59">
        <f t="shared" si="209"/>
        <v>0.85</v>
      </c>
      <c r="GG50" s="59">
        <f t="shared" si="209"/>
        <v>0.85</v>
      </c>
      <c r="GH50" s="59">
        <f t="shared" si="209"/>
        <v>0.6</v>
      </c>
      <c r="GI50" s="59">
        <f t="shared" si="209"/>
        <v>0.6</v>
      </c>
      <c r="GJ50" s="59">
        <f t="shared" si="209"/>
        <v>0.5</v>
      </c>
      <c r="GK50" s="59">
        <f t="shared" si="209"/>
        <v>0.5</v>
      </c>
      <c r="GL50" s="59">
        <f t="shared" si="209"/>
        <v>0.5</v>
      </c>
      <c r="GM50" s="59">
        <f t="shared" si="203"/>
        <v>0.5</v>
      </c>
      <c r="GO50" s="59">
        <v>11</v>
      </c>
      <c r="GP50" s="59">
        <v>12</v>
      </c>
      <c r="GQ50" s="59">
        <v>20</v>
      </c>
      <c r="GR50" s="59">
        <v>25</v>
      </c>
      <c r="GS50" s="59">
        <v>35</v>
      </c>
      <c r="GT50" s="59">
        <v>35</v>
      </c>
      <c r="GU50" s="59">
        <v>40</v>
      </c>
      <c r="GV50" s="59">
        <v>40</v>
      </c>
      <c r="GX50" s="59">
        <f t="shared" si="155"/>
        <v>0</v>
      </c>
      <c r="GY50" s="59">
        <f t="shared" si="156"/>
        <v>0</v>
      </c>
      <c r="GZ50" s="59">
        <f t="shared" si="157"/>
        <v>0</v>
      </c>
      <c r="HA50" s="59">
        <f t="shared" si="158"/>
        <v>0</v>
      </c>
      <c r="HB50" s="59">
        <f t="shared" si="159"/>
        <v>0</v>
      </c>
      <c r="HC50" s="59">
        <f t="shared" si="160"/>
        <v>0</v>
      </c>
      <c r="HD50" s="59">
        <f t="shared" si="161"/>
        <v>0</v>
      </c>
      <c r="HE50" s="59">
        <f t="shared" si="162"/>
        <v>0</v>
      </c>
      <c r="HF50" s="59">
        <f t="shared" si="204"/>
        <v>0</v>
      </c>
      <c r="HL50" s="57" t="str">
        <f t="shared" si="163"/>
        <v/>
      </c>
      <c r="HM50" s="57" t="str">
        <f t="shared" si="164"/>
        <v/>
      </c>
      <c r="HN50" s="61" t="str">
        <f t="shared" si="165"/>
        <v/>
      </c>
      <c r="HO50" s="57" t="str">
        <f t="shared" si="188"/>
        <v>2</v>
      </c>
      <c r="HP50" s="57" t="str">
        <f t="shared" si="166"/>
        <v/>
      </c>
      <c r="HQ50" s="57">
        <f t="shared" si="167"/>
        <v>0</v>
      </c>
      <c r="HR50" s="57" t="str">
        <f t="shared" si="168"/>
        <v/>
      </c>
      <c r="HS50" s="57" t="str">
        <f t="shared" si="169"/>
        <v/>
      </c>
      <c r="HT50" s="57">
        <f t="shared" si="205"/>
        <v>0</v>
      </c>
      <c r="HU50" s="57" t="str">
        <f t="shared" si="170"/>
        <v>1</v>
      </c>
      <c r="HV50" s="57">
        <f t="shared" si="171"/>
        <v>-23</v>
      </c>
      <c r="HW50" s="57" t="str">
        <f t="shared" si="172"/>
        <v/>
      </c>
      <c r="HX50" s="57" t="str">
        <f t="shared" si="210"/>
        <v>10</v>
      </c>
      <c r="HY50" s="57" t="str">
        <f t="shared" si="210"/>
        <v>13</v>
      </c>
      <c r="HZ50" s="57" t="str">
        <f t="shared" si="210"/>
        <v>11</v>
      </c>
      <c r="IA50" s="57" t="str">
        <f t="shared" si="210"/>
        <v>16</v>
      </c>
      <c r="IB50" s="57" t="str">
        <f t="shared" si="210"/>
        <v>20</v>
      </c>
      <c r="IC50" s="57" t="str">
        <f t="shared" si="210"/>
        <v>22</v>
      </c>
      <c r="ID50" s="57" t="str">
        <f t="shared" si="210"/>
        <v>27</v>
      </c>
      <c r="IE50" s="57" t="str">
        <f t="shared" si="206"/>
        <v>31</v>
      </c>
      <c r="IG50" s="57">
        <f t="shared" si="61"/>
        <v>0</v>
      </c>
      <c r="IH50" s="57">
        <f t="shared" si="62"/>
        <v>0</v>
      </c>
      <c r="II50" s="57">
        <f t="shared" si="63"/>
        <v>0</v>
      </c>
      <c r="IJ50" s="57">
        <f t="shared" si="64"/>
        <v>0</v>
      </c>
      <c r="IK50" s="57">
        <f t="shared" si="65"/>
        <v>0</v>
      </c>
      <c r="IL50" s="57">
        <f t="shared" si="66"/>
        <v>0</v>
      </c>
      <c r="IM50" s="57">
        <f t="shared" si="67"/>
        <v>0</v>
      </c>
      <c r="IN50" s="57">
        <f t="shared" si="68"/>
        <v>0</v>
      </c>
      <c r="IO50" s="57">
        <f t="shared" si="207"/>
        <v>0</v>
      </c>
      <c r="IP50" s="57">
        <f t="shared" si="174"/>
        <v>0</v>
      </c>
      <c r="IQ50" s="57">
        <f t="shared" si="175"/>
        <v>0</v>
      </c>
      <c r="IR50" s="57">
        <f t="shared" si="176"/>
        <v>0</v>
      </c>
      <c r="IS50" s="57">
        <f t="shared" si="177"/>
        <v>0</v>
      </c>
      <c r="IT50" s="57">
        <f t="shared" si="178"/>
        <v>0</v>
      </c>
      <c r="IU50" s="57">
        <f t="shared" si="179"/>
        <v>0</v>
      </c>
      <c r="IV50" s="57">
        <f t="shared" si="180"/>
        <v>0</v>
      </c>
      <c r="IW50" s="57">
        <f t="shared" si="181"/>
        <v>0</v>
      </c>
    </row>
    <row r="51" spans="1:257" ht="17.100000000000001" customHeight="1" thickBot="1" x14ac:dyDescent="0.25">
      <c r="A51" s="128"/>
      <c r="B51" s="115">
        <v>37</v>
      </c>
      <c r="C51" s="108"/>
      <c r="D51" s="21"/>
      <c r="E51" s="21"/>
      <c r="F51" s="21"/>
      <c r="G51" s="21"/>
      <c r="H51" s="21"/>
      <c r="I51" s="21"/>
      <c r="J51" s="21"/>
      <c r="K51" s="21"/>
      <c r="L51" s="119"/>
      <c r="M51" s="120"/>
      <c r="N51" s="119"/>
      <c r="O51" s="139"/>
      <c r="P51" s="139"/>
      <c r="Q51" s="139"/>
      <c r="R51" s="139"/>
      <c r="S51" s="120"/>
      <c r="T51" s="119"/>
      <c r="U51" s="120"/>
      <c r="V51" s="120"/>
      <c r="W51" s="140"/>
      <c r="X51" s="13" t="b">
        <v>0</v>
      </c>
      <c r="Y51" s="13" t="b">
        <v>0</v>
      </c>
      <c r="Z51" s="13" t="b">
        <v>0</v>
      </c>
      <c r="AA51" s="13" t="b">
        <v>0</v>
      </c>
      <c r="AB51" s="13" t="b">
        <v>0</v>
      </c>
      <c r="AC51" s="13" t="b">
        <v>0</v>
      </c>
      <c r="AD51" s="13" t="b">
        <v>0</v>
      </c>
      <c r="AE51" s="13" t="b">
        <v>0</v>
      </c>
      <c r="AG51" s="57">
        <f t="shared" si="189"/>
        <v>0</v>
      </c>
      <c r="AH51" s="57">
        <f t="shared" si="190"/>
        <v>0</v>
      </c>
      <c r="AI51" s="57">
        <f t="shared" si="191"/>
        <v>0</v>
      </c>
      <c r="AJ51" s="57">
        <f t="shared" si="192"/>
        <v>0</v>
      </c>
      <c r="AK51" s="57">
        <f t="shared" si="193"/>
        <v>0</v>
      </c>
      <c r="AL51" s="57">
        <f t="shared" si="194"/>
        <v>0</v>
      </c>
      <c r="AM51" s="57">
        <f t="shared" si="195"/>
        <v>0</v>
      </c>
      <c r="AN51" s="57">
        <f t="shared" si="196"/>
        <v>0</v>
      </c>
      <c r="AP51" s="57">
        <f t="shared" si="70"/>
        <v>0</v>
      </c>
      <c r="AQ51" s="57">
        <f t="shared" si="71"/>
        <v>0</v>
      </c>
      <c r="AS51" s="57">
        <f t="shared" si="197"/>
        <v>0</v>
      </c>
      <c r="AT51" s="57" t="b">
        <f t="shared" si="198"/>
        <v>1</v>
      </c>
      <c r="AU51" s="57">
        <f t="shared" si="72"/>
        <v>1</v>
      </c>
      <c r="AV51" s="63">
        <f t="shared" si="73"/>
        <v>0</v>
      </c>
      <c r="AW51" s="57">
        <f t="shared" si="182"/>
        <v>0</v>
      </c>
      <c r="AX51" s="57">
        <f t="shared" si="183"/>
        <v>0</v>
      </c>
      <c r="AY51" s="57">
        <f t="shared" si="182"/>
        <v>0</v>
      </c>
      <c r="AZ51" s="57">
        <f t="shared" si="187"/>
        <v>0</v>
      </c>
      <c r="BA51" s="57" t="str">
        <f t="shared" si="51"/>
        <v/>
      </c>
      <c r="BB51" s="57" t="str">
        <f t="shared" si="184"/>
        <v/>
      </c>
      <c r="BC51" s="57" t="str">
        <f t="shared" si="74"/>
        <v/>
      </c>
      <c r="BD51" s="57" t="str">
        <f t="shared" si="75"/>
        <v/>
      </c>
      <c r="BE51" s="57" t="str">
        <f t="shared" si="76"/>
        <v/>
      </c>
      <c r="BG51" s="57">
        <f>IF(BF65=2,C51,0)</f>
        <v>0</v>
      </c>
      <c r="BH51" s="57">
        <f t="shared" si="77"/>
        <v>0</v>
      </c>
      <c r="BI51" s="57" t="str">
        <f t="shared" si="199"/>
        <v/>
      </c>
      <c r="BL51" s="57">
        <f t="shared" si="78"/>
        <v>0</v>
      </c>
      <c r="BM51" s="57">
        <f t="shared" si="79"/>
        <v>0</v>
      </c>
      <c r="BN51" s="57">
        <f t="shared" si="80"/>
        <v>0</v>
      </c>
      <c r="BO51" s="57">
        <f t="shared" si="81"/>
        <v>0</v>
      </c>
      <c r="BP51" s="57">
        <f t="shared" si="82"/>
        <v>0</v>
      </c>
      <c r="BQ51" s="57">
        <f t="shared" si="83"/>
        <v>0</v>
      </c>
      <c r="BR51" s="57">
        <f t="shared" si="84"/>
        <v>0</v>
      </c>
      <c r="BS51" s="57">
        <f t="shared" si="85"/>
        <v>0</v>
      </c>
      <c r="BT51" s="57">
        <f t="shared" si="86"/>
        <v>0</v>
      </c>
      <c r="BU51" s="57">
        <f t="shared" si="87"/>
        <v>0</v>
      </c>
      <c r="BV51" s="57">
        <f t="shared" si="88"/>
        <v>0</v>
      </c>
      <c r="BW51" s="57">
        <f t="shared" si="89"/>
        <v>0</v>
      </c>
      <c r="BX51" s="57">
        <f t="shared" si="90"/>
        <v>0</v>
      </c>
      <c r="BY51" s="57">
        <f t="shared" si="91"/>
        <v>0</v>
      </c>
      <c r="BZ51" s="57">
        <f t="shared" si="92"/>
        <v>0</v>
      </c>
      <c r="CA51" s="57">
        <f t="shared" si="93"/>
        <v>0</v>
      </c>
      <c r="CC51" s="57">
        <f>N17-B51</f>
        <v>-25</v>
      </c>
      <c r="CD51" s="57">
        <f t="shared" si="94"/>
        <v>0</v>
      </c>
      <c r="CE51" s="57" t="str">
        <f t="shared" si="185"/>
        <v>4</v>
      </c>
      <c r="CF51" s="57" t="str">
        <f t="shared" si="95"/>
        <v/>
      </c>
      <c r="CG51" s="57">
        <f t="shared" si="96"/>
        <v>0</v>
      </c>
      <c r="CH51" s="57">
        <f t="shared" si="97"/>
        <v>0</v>
      </c>
      <c r="CI51" s="57">
        <f t="shared" si="98"/>
        <v>0</v>
      </c>
      <c r="CJ51" s="57">
        <f t="shared" si="99"/>
        <v>0</v>
      </c>
      <c r="CK51" s="57" t="str">
        <f t="shared" si="100"/>
        <v/>
      </c>
      <c r="CL51" s="57" t="str">
        <f t="shared" si="53"/>
        <v/>
      </c>
      <c r="CM51" s="57">
        <f t="shared" si="101"/>
        <v>2</v>
      </c>
      <c r="CN51" s="57">
        <f t="shared" si="102"/>
        <v>-23</v>
      </c>
      <c r="CO51" s="57" t="str">
        <f t="shared" si="103"/>
        <v/>
      </c>
      <c r="CP51" s="57" t="str">
        <f t="shared" si="54"/>
        <v/>
      </c>
      <c r="DH51" s="59">
        <f t="shared" si="104"/>
        <v>0</v>
      </c>
      <c r="DI51" s="59">
        <f t="shared" si="105"/>
        <v>0</v>
      </c>
      <c r="DJ51" s="70">
        <f t="shared" si="106"/>
        <v>0</v>
      </c>
      <c r="DK51" s="59">
        <f t="shared" si="107"/>
        <v>0</v>
      </c>
      <c r="DL51" s="70">
        <f t="shared" si="108"/>
        <v>0</v>
      </c>
      <c r="DM51" s="59">
        <f t="shared" si="109"/>
        <v>0</v>
      </c>
      <c r="DN51" s="70">
        <f t="shared" si="110"/>
        <v>0</v>
      </c>
      <c r="DO51" s="59">
        <f t="shared" si="111"/>
        <v>0</v>
      </c>
      <c r="DP51" s="59">
        <f t="shared" si="112"/>
        <v>0</v>
      </c>
      <c r="DQ51" s="59">
        <f t="shared" si="113"/>
        <v>0</v>
      </c>
      <c r="DR51" s="59">
        <f t="shared" si="114"/>
        <v>0</v>
      </c>
      <c r="DS51" s="59">
        <f t="shared" si="115"/>
        <v>0</v>
      </c>
      <c r="DT51" s="70">
        <f t="shared" si="116"/>
        <v>0</v>
      </c>
      <c r="DU51" s="59">
        <f t="shared" si="117"/>
        <v>0</v>
      </c>
      <c r="DV51" s="70">
        <f t="shared" si="118"/>
        <v>0</v>
      </c>
      <c r="DW51" s="59">
        <f t="shared" si="119"/>
        <v>0</v>
      </c>
      <c r="DY51" s="70">
        <f t="shared" si="120"/>
        <v>0</v>
      </c>
      <c r="DZ51" s="59">
        <f t="shared" si="120"/>
        <v>0</v>
      </c>
      <c r="EA51" s="59">
        <f t="shared" si="121"/>
        <v>0</v>
      </c>
      <c r="EB51" s="59" t="str">
        <f t="shared" si="122"/>
        <v/>
      </c>
      <c r="EC51" s="59" t="str">
        <f t="shared" si="55"/>
        <v/>
      </c>
      <c r="EI51" s="59">
        <f>IF(BF65=2,C51,0)</f>
        <v>0</v>
      </c>
      <c r="EJ51" s="59">
        <f t="shared" si="123"/>
        <v>0</v>
      </c>
      <c r="EK51" s="59" t="str">
        <f t="shared" si="124"/>
        <v/>
      </c>
      <c r="EL51" s="59" t="str">
        <f t="shared" si="125"/>
        <v/>
      </c>
      <c r="EM51" s="59" t="str">
        <f t="shared" si="126"/>
        <v/>
      </c>
      <c r="EN51" s="59" t="str">
        <f t="shared" si="127"/>
        <v/>
      </c>
      <c r="EO51" s="59" t="str">
        <f t="shared" si="128"/>
        <v/>
      </c>
      <c r="EP51" s="59" t="str">
        <f t="shared" si="129"/>
        <v/>
      </c>
      <c r="EQ51" s="59">
        <f t="shared" si="200"/>
        <v>0</v>
      </c>
      <c r="EU51" s="59">
        <f t="shared" si="130"/>
        <v>0</v>
      </c>
      <c r="EV51" s="59">
        <f t="shared" si="131"/>
        <v>0</v>
      </c>
      <c r="EW51" s="59">
        <f t="shared" si="132"/>
        <v>0</v>
      </c>
      <c r="EX51" s="59">
        <f t="shared" si="133"/>
        <v>0</v>
      </c>
      <c r="EY51" s="59">
        <f t="shared" si="134"/>
        <v>0</v>
      </c>
      <c r="EZ51" s="59">
        <f t="shared" si="135"/>
        <v>0</v>
      </c>
      <c r="FA51" s="59">
        <f t="shared" si="136"/>
        <v>0</v>
      </c>
      <c r="FB51" s="59">
        <f t="shared" si="137"/>
        <v>0</v>
      </c>
      <c r="FD51" s="59">
        <f t="shared" si="208"/>
        <v>0.8</v>
      </c>
      <c r="FE51" s="59">
        <f t="shared" si="208"/>
        <v>0.8</v>
      </c>
      <c r="FF51" s="59">
        <f t="shared" si="208"/>
        <v>0.65</v>
      </c>
      <c r="FG51" s="59">
        <f t="shared" si="208"/>
        <v>0.65</v>
      </c>
      <c r="FH51" s="59">
        <f t="shared" si="208"/>
        <v>0.5</v>
      </c>
      <c r="FI51" s="59">
        <f t="shared" si="208"/>
        <v>0.5</v>
      </c>
      <c r="FJ51" s="59">
        <f t="shared" si="208"/>
        <v>0.5</v>
      </c>
      <c r="FK51" s="59">
        <f t="shared" si="201"/>
        <v>0.5</v>
      </c>
      <c r="FM51" s="59">
        <f t="shared" si="139"/>
        <v>0</v>
      </c>
      <c r="FN51" s="59">
        <f t="shared" si="186"/>
        <v>0</v>
      </c>
      <c r="FO51" s="59">
        <f t="shared" si="140"/>
        <v>0</v>
      </c>
      <c r="FP51" s="59">
        <f t="shared" si="141"/>
        <v>0</v>
      </c>
      <c r="FQ51" s="59">
        <f t="shared" si="142"/>
        <v>0</v>
      </c>
      <c r="FR51" s="59">
        <f t="shared" si="143"/>
        <v>0</v>
      </c>
      <c r="FS51" s="59">
        <f t="shared" si="144"/>
        <v>0</v>
      </c>
      <c r="FT51" s="59">
        <f t="shared" si="145"/>
        <v>0</v>
      </c>
      <c r="FU51" s="59">
        <f t="shared" si="202"/>
        <v>0</v>
      </c>
      <c r="FW51" s="59">
        <f t="shared" si="146"/>
        <v>0</v>
      </c>
      <c r="FX51" s="59">
        <f t="shared" si="147"/>
        <v>0</v>
      </c>
      <c r="FY51" s="59">
        <f t="shared" si="148"/>
        <v>0</v>
      </c>
      <c r="FZ51" s="59">
        <f t="shared" si="149"/>
        <v>0</v>
      </c>
      <c r="GA51" s="59">
        <f t="shared" si="150"/>
        <v>0</v>
      </c>
      <c r="GB51" s="59">
        <f t="shared" si="151"/>
        <v>0</v>
      </c>
      <c r="GC51" s="59">
        <f t="shared" si="152"/>
        <v>0</v>
      </c>
      <c r="GD51" s="59">
        <f t="shared" si="153"/>
        <v>0</v>
      </c>
      <c r="GF51" s="59">
        <f t="shared" si="209"/>
        <v>0.85</v>
      </c>
      <c r="GG51" s="59">
        <f t="shared" si="209"/>
        <v>0.85</v>
      </c>
      <c r="GH51" s="59">
        <f t="shared" si="209"/>
        <v>0.6</v>
      </c>
      <c r="GI51" s="59">
        <f t="shared" si="209"/>
        <v>0.6</v>
      </c>
      <c r="GJ51" s="59">
        <f t="shared" si="209"/>
        <v>0.5</v>
      </c>
      <c r="GK51" s="59">
        <f t="shared" si="209"/>
        <v>0.5</v>
      </c>
      <c r="GL51" s="59">
        <f t="shared" si="209"/>
        <v>0.5</v>
      </c>
      <c r="GM51" s="59">
        <f t="shared" si="203"/>
        <v>0.5</v>
      </c>
      <c r="GO51" s="59">
        <v>11</v>
      </c>
      <c r="GP51" s="59">
        <v>12</v>
      </c>
      <c r="GQ51" s="59">
        <v>20</v>
      </c>
      <c r="GR51" s="59">
        <v>25</v>
      </c>
      <c r="GS51" s="59">
        <v>35</v>
      </c>
      <c r="GT51" s="59">
        <v>35</v>
      </c>
      <c r="GU51" s="59">
        <v>40</v>
      </c>
      <c r="GV51" s="59">
        <v>40</v>
      </c>
      <c r="GX51" s="59">
        <f t="shared" si="155"/>
        <v>0</v>
      </c>
      <c r="GY51" s="59">
        <f t="shared" si="156"/>
        <v>0</v>
      </c>
      <c r="GZ51" s="59">
        <f t="shared" si="157"/>
        <v>0</v>
      </c>
      <c r="HA51" s="59">
        <f t="shared" si="158"/>
        <v>0</v>
      </c>
      <c r="HB51" s="59">
        <f t="shared" si="159"/>
        <v>0</v>
      </c>
      <c r="HC51" s="59">
        <f t="shared" si="160"/>
        <v>0</v>
      </c>
      <c r="HD51" s="59">
        <f t="shared" si="161"/>
        <v>0</v>
      </c>
      <c r="HE51" s="59">
        <f t="shared" si="162"/>
        <v>0</v>
      </c>
      <c r="HF51" s="59">
        <f t="shared" si="204"/>
        <v>0</v>
      </c>
      <c r="HL51" s="57" t="str">
        <f t="shared" si="163"/>
        <v/>
      </c>
      <c r="HM51" s="57" t="str">
        <f t="shared" si="164"/>
        <v/>
      </c>
      <c r="HN51" s="61" t="str">
        <f t="shared" si="165"/>
        <v/>
      </c>
      <c r="HO51" s="57" t="str">
        <f t="shared" si="188"/>
        <v>2</v>
      </c>
      <c r="HP51" s="57" t="str">
        <f t="shared" si="166"/>
        <v/>
      </c>
      <c r="HQ51" s="57">
        <f t="shared" si="167"/>
        <v>0</v>
      </c>
      <c r="HR51" s="57" t="str">
        <f t="shared" si="168"/>
        <v/>
      </c>
      <c r="HS51" s="57" t="str">
        <f t="shared" si="169"/>
        <v/>
      </c>
      <c r="HT51" s="57">
        <f t="shared" si="205"/>
        <v>0</v>
      </c>
      <c r="HU51" s="57" t="str">
        <f t="shared" si="170"/>
        <v>1</v>
      </c>
      <c r="HV51" s="57">
        <f t="shared" si="171"/>
        <v>-24</v>
      </c>
      <c r="HW51" s="57" t="str">
        <f t="shared" si="172"/>
        <v/>
      </c>
      <c r="HX51" s="57" t="str">
        <f t="shared" si="210"/>
        <v>10</v>
      </c>
      <c r="HY51" s="57" t="str">
        <f t="shared" si="210"/>
        <v>13</v>
      </c>
      <c r="HZ51" s="57" t="str">
        <f t="shared" si="210"/>
        <v>11</v>
      </c>
      <c r="IA51" s="57" t="str">
        <f t="shared" si="210"/>
        <v>16</v>
      </c>
      <c r="IB51" s="57" t="str">
        <f t="shared" si="210"/>
        <v>20</v>
      </c>
      <c r="IC51" s="57" t="str">
        <f t="shared" si="210"/>
        <v>22</v>
      </c>
      <c r="ID51" s="57" t="str">
        <f t="shared" si="210"/>
        <v>27</v>
      </c>
      <c r="IE51" s="57" t="str">
        <f t="shared" si="206"/>
        <v>31</v>
      </c>
      <c r="IG51" s="57">
        <f t="shared" si="61"/>
        <v>0</v>
      </c>
      <c r="IH51" s="57">
        <f t="shared" si="62"/>
        <v>0</v>
      </c>
      <c r="II51" s="57">
        <f t="shared" si="63"/>
        <v>0</v>
      </c>
      <c r="IJ51" s="57">
        <f t="shared" si="64"/>
        <v>0</v>
      </c>
      <c r="IK51" s="57">
        <f t="shared" si="65"/>
        <v>0</v>
      </c>
      <c r="IL51" s="57">
        <f t="shared" si="66"/>
        <v>0</v>
      </c>
      <c r="IM51" s="57">
        <f t="shared" si="67"/>
        <v>0</v>
      </c>
      <c r="IN51" s="57">
        <f t="shared" si="68"/>
        <v>0</v>
      </c>
      <c r="IO51" s="57">
        <f t="shared" si="207"/>
        <v>0</v>
      </c>
      <c r="IP51" s="57">
        <f t="shared" si="174"/>
        <v>0</v>
      </c>
      <c r="IQ51" s="57">
        <f t="shared" si="175"/>
        <v>0</v>
      </c>
      <c r="IR51" s="57">
        <f t="shared" si="176"/>
        <v>0</v>
      </c>
      <c r="IS51" s="57">
        <f t="shared" si="177"/>
        <v>0</v>
      </c>
      <c r="IT51" s="57">
        <f t="shared" si="178"/>
        <v>0</v>
      </c>
      <c r="IU51" s="57">
        <f t="shared" si="179"/>
        <v>0</v>
      </c>
      <c r="IV51" s="57">
        <f t="shared" si="180"/>
        <v>0</v>
      </c>
      <c r="IW51" s="57">
        <f t="shared" si="181"/>
        <v>0</v>
      </c>
    </row>
    <row r="52" spans="1:257" ht="17.100000000000001" customHeight="1" thickTop="1" thickBot="1" x14ac:dyDescent="0.25">
      <c r="A52" s="128"/>
      <c r="B52" s="115">
        <v>38</v>
      </c>
      <c r="C52" s="108"/>
      <c r="D52" s="5"/>
      <c r="E52" s="5"/>
      <c r="F52" s="5"/>
      <c r="G52" s="5"/>
      <c r="H52" s="5"/>
      <c r="I52" s="5"/>
      <c r="J52" s="5"/>
      <c r="K52" s="5"/>
      <c r="L52" s="139"/>
      <c r="M52" s="139"/>
      <c r="N52" s="141"/>
      <c r="O52" s="139"/>
      <c r="P52" s="139"/>
      <c r="Q52" s="139"/>
      <c r="R52" s="139"/>
      <c r="S52" s="141"/>
      <c r="T52" s="141"/>
      <c r="U52" s="141"/>
      <c r="V52" s="141"/>
      <c r="W52" s="142"/>
      <c r="X52" s="13" t="b">
        <v>0</v>
      </c>
      <c r="Y52" s="13" t="b">
        <v>0</v>
      </c>
      <c r="Z52" s="13" t="b">
        <v>0</v>
      </c>
      <c r="AA52" s="13" t="b">
        <v>0</v>
      </c>
      <c r="AB52" s="13" t="b">
        <v>0</v>
      </c>
      <c r="AC52" s="13" t="b">
        <v>0</v>
      </c>
      <c r="AD52" s="13" t="b">
        <v>0</v>
      </c>
      <c r="AE52" s="13" t="b">
        <v>0</v>
      </c>
      <c r="AG52" s="57">
        <f t="shared" si="189"/>
        <v>0</v>
      </c>
      <c r="AH52" s="57">
        <f t="shared" si="190"/>
        <v>0</v>
      </c>
      <c r="AI52" s="57">
        <f t="shared" si="191"/>
        <v>0</v>
      </c>
      <c r="AJ52" s="57">
        <f t="shared" si="192"/>
        <v>0</v>
      </c>
      <c r="AK52" s="57">
        <f t="shared" si="193"/>
        <v>0</v>
      </c>
      <c r="AL52" s="57">
        <f t="shared" si="194"/>
        <v>0</v>
      </c>
      <c r="AM52" s="57">
        <f t="shared" si="195"/>
        <v>0</v>
      </c>
      <c r="AN52" s="57">
        <f t="shared" si="196"/>
        <v>0</v>
      </c>
      <c r="AP52" s="57">
        <f t="shared" si="70"/>
        <v>0</v>
      </c>
      <c r="AQ52" s="57">
        <f t="shared" si="71"/>
        <v>0</v>
      </c>
      <c r="AS52" s="57">
        <f t="shared" si="197"/>
        <v>0</v>
      </c>
      <c r="AT52" s="57" t="b">
        <f t="shared" si="198"/>
        <v>1</v>
      </c>
      <c r="AU52" s="57">
        <f t="shared" si="72"/>
        <v>1</v>
      </c>
      <c r="AV52" s="63">
        <f t="shared" si="73"/>
        <v>0</v>
      </c>
      <c r="AW52" s="57">
        <f t="shared" si="182"/>
        <v>0</v>
      </c>
      <c r="AX52" s="57">
        <f t="shared" si="183"/>
        <v>0</v>
      </c>
      <c r="AY52" s="57">
        <f t="shared" si="182"/>
        <v>0</v>
      </c>
      <c r="AZ52" s="57">
        <f t="shared" si="187"/>
        <v>0</v>
      </c>
      <c r="BA52" s="57" t="str">
        <f t="shared" si="51"/>
        <v/>
      </c>
      <c r="BB52" s="57" t="str">
        <f t="shared" si="184"/>
        <v/>
      </c>
      <c r="BC52" s="57" t="str">
        <f t="shared" si="74"/>
        <v/>
      </c>
      <c r="BD52" s="57" t="str">
        <f t="shared" si="75"/>
        <v/>
      </c>
      <c r="BE52" s="57" t="str">
        <f t="shared" si="76"/>
        <v/>
      </c>
      <c r="BG52" s="57">
        <f>IF(BF65=2,C52,0)</f>
        <v>0</v>
      </c>
      <c r="BH52" s="57">
        <f t="shared" si="77"/>
        <v>0</v>
      </c>
      <c r="BI52" s="57" t="str">
        <f t="shared" si="199"/>
        <v/>
      </c>
      <c r="BL52" s="57">
        <f t="shared" si="78"/>
        <v>0</v>
      </c>
      <c r="BM52" s="57">
        <f t="shared" si="79"/>
        <v>0</v>
      </c>
      <c r="BN52" s="57">
        <f t="shared" si="80"/>
        <v>0</v>
      </c>
      <c r="BO52" s="57">
        <f t="shared" si="81"/>
        <v>0</v>
      </c>
      <c r="BP52" s="57">
        <f t="shared" si="82"/>
        <v>0</v>
      </c>
      <c r="BQ52" s="57">
        <f t="shared" si="83"/>
        <v>0</v>
      </c>
      <c r="BR52" s="57">
        <f t="shared" si="84"/>
        <v>0</v>
      </c>
      <c r="BS52" s="57">
        <f t="shared" si="85"/>
        <v>0</v>
      </c>
      <c r="BT52" s="57">
        <f t="shared" si="86"/>
        <v>0</v>
      </c>
      <c r="BU52" s="57">
        <f t="shared" si="87"/>
        <v>0</v>
      </c>
      <c r="BV52" s="57">
        <f t="shared" si="88"/>
        <v>0</v>
      </c>
      <c r="BW52" s="57">
        <f t="shared" si="89"/>
        <v>0</v>
      </c>
      <c r="BX52" s="57">
        <f t="shared" si="90"/>
        <v>0</v>
      </c>
      <c r="BY52" s="57">
        <f t="shared" si="91"/>
        <v>0</v>
      </c>
      <c r="BZ52" s="57">
        <f t="shared" si="92"/>
        <v>0</v>
      </c>
      <c r="CA52" s="57">
        <f t="shared" si="93"/>
        <v>0</v>
      </c>
      <c r="CC52" s="57">
        <f>N17-B52</f>
        <v>-26</v>
      </c>
      <c r="CD52" s="57">
        <f t="shared" si="94"/>
        <v>0</v>
      </c>
      <c r="CE52" s="57" t="str">
        <f t="shared" si="185"/>
        <v>4</v>
      </c>
      <c r="CF52" s="57" t="str">
        <f t="shared" si="95"/>
        <v/>
      </c>
      <c r="CG52" s="57">
        <f t="shared" si="96"/>
        <v>0</v>
      </c>
      <c r="CH52" s="57">
        <f t="shared" si="97"/>
        <v>0</v>
      </c>
      <c r="CI52" s="57">
        <f t="shared" si="98"/>
        <v>0</v>
      </c>
      <c r="CJ52" s="57">
        <f t="shared" si="99"/>
        <v>0</v>
      </c>
      <c r="CK52" s="57" t="str">
        <f t="shared" si="100"/>
        <v/>
      </c>
      <c r="CL52" s="57" t="str">
        <f t="shared" si="53"/>
        <v/>
      </c>
      <c r="CM52" s="57">
        <f t="shared" si="101"/>
        <v>2</v>
      </c>
      <c r="CN52" s="57">
        <f t="shared" si="102"/>
        <v>-24</v>
      </c>
      <c r="CO52" s="57" t="str">
        <f t="shared" si="103"/>
        <v/>
      </c>
      <c r="CP52" s="57" t="str">
        <f t="shared" si="54"/>
        <v/>
      </c>
      <c r="DH52" s="59">
        <f t="shared" si="104"/>
        <v>0</v>
      </c>
      <c r="DI52" s="59">
        <f t="shared" si="105"/>
        <v>0</v>
      </c>
      <c r="DJ52" s="70">
        <f t="shared" si="106"/>
        <v>0</v>
      </c>
      <c r="DK52" s="59">
        <f t="shared" si="107"/>
        <v>0</v>
      </c>
      <c r="DL52" s="70">
        <f t="shared" si="108"/>
        <v>0</v>
      </c>
      <c r="DM52" s="59">
        <f t="shared" si="109"/>
        <v>0</v>
      </c>
      <c r="DN52" s="70">
        <f t="shared" si="110"/>
        <v>0</v>
      </c>
      <c r="DO52" s="59">
        <f t="shared" si="111"/>
        <v>0</v>
      </c>
      <c r="DP52" s="59">
        <f t="shared" si="112"/>
        <v>0</v>
      </c>
      <c r="DQ52" s="59">
        <f t="shared" si="113"/>
        <v>0</v>
      </c>
      <c r="DR52" s="59">
        <f t="shared" si="114"/>
        <v>0</v>
      </c>
      <c r="DS52" s="59">
        <f t="shared" si="115"/>
        <v>0</v>
      </c>
      <c r="DT52" s="70">
        <f t="shared" si="116"/>
        <v>0</v>
      </c>
      <c r="DU52" s="59">
        <f t="shared" si="117"/>
        <v>0</v>
      </c>
      <c r="DV52" s="70">
        <f t="shared" si="118"/>
        <v>0</v>
      </c>
      <c r="DW52" s="59">
        <f t="shared" si="119"/>
        <v>0</v>
      </c>
      <c r="DY52" s="70">
        <f t="shared" si="120"/>
        <v>0</v>
      </c>
      <c r="DZ52" s="59">
        <f t="shared" si="120"/>
        <v>0</v>
      </c>
      <c r="EA52" s="59">
        <f t="shared" si="121"/>
        <v>0</v>
      </c>
      <c r="EB52" s="59" t="str">
        <f t="shared" si="122"/>
        <v/>
      </c>
      <c r="EC52" s="59" t="str">
        <f t="shared" si="55"/>
        <v/>
      </c>
      <c r="EI52" s="59">
        <f>IF(BF65=2,C52,0)</f>
        <v>0</v>
      </c>
      <c r="EJ52" s="59">
        <f t="shared" si="123"/>
        <v>0</v>
      </c>
      <c r="EK52" s="59" t="str">
        <f t="shared" si="124"/>
        <v/>
      </c>
      <c r="EL52" s="59" t="str">
        <f t="shared" si="125"/>
        <v/>
      </c>
      <c r="EM52" s="59" t="str">
        <f t="shared" si="126"/>
        <v/>
      </c>
      <c r="EN52" s="59" t="str">
        <f t="shared" si="127"/>
        <v/>
      </c>
      <c r="EO52" s="59" t="str">
        <f t="shared" si="128"/>
        <v/>
      </c>
      <c r="EP52" s="59" t="str">
        <f t="shared" si="129"/>
        <v/>
      </c>
      <c r="EQ52" s="59">
        <f t="shared" si="200"/>
        <v>0</v>
      </c>
      <c r="EU52" s="59">
        <f t="shared" si="130"/>
        <v>0</v>
      </c>
      <c r="EV52" s="59">
        <f t="shared" si="131"/>
        <v>0</v>
      </c>
      <c r="EW52" s="59">
        <f t="shared" si="132"/>
        <v>0</v>
      </c>
      <c r="EX52" s="59">
        <f t="shared" si="133"/>
        <v>0</v>
      </c>
      <c r="EY52" s="59">
        <f t="shared" si="134"/>
        <v>0</v>
      </c>
      <c r="EZ52" s="59">
        <f t="shared" si="135"/>
        <v>0</v>
      </c>
      <c r="FA52" s="59">
        <f t="shared" si="136"/>
        <v>0</v>
      </c>
      <c r="FB52" s="59">
        <f t="shared" si="137"/>
        <v>0</v>
      </c>
      <c r="FD52" s="59">
        <f t="shared" si="208"/>
        <v>0.8</v>
      </c>
      <c r="FE52" s="59">
        <f t="shared" si="208"/>
        <v>0.8</v>
      </c>
      <c r="FF52" s="59">
        <f t="shared" si="208"/>
        <v>0.65</v>
      </c>
      <c r="FG52" s="59">
        <f t="shared" si="208"/>
        <v>0.65</v>
      </c>
      <c r="FH52" s="59">
        <f t="shared" si="208"/>
        <v>0.5</v>
      </c>
      <c r="FI52" s="59">
        <f t="shared" si="208"/>
        <v>0.5</v>
      </c>
      <c r="FJ52" s="59">
        <f t="shared" si="208"/>
        <v>0.5</v>
      </c>
      <c r="FK52" s="59">
        <f t="shared" si="201"/>
        <v>0.5</v>
      </c>
      <c r="FM52" s="59">
        <f t="shared" si="139"/>
        <v>0</v>
      </c>
      <c r="FN52" s="59">
        <f t="shared" si="186"/>
        <v>0</v>
      </c>
      <c r="FO52" s="59">
        <f t="shared" si="140"/>
        <v>0</v>
      </c>
      <c r="FP52" s="59">
        <f t="shared" si="141"/>
        <v>0</v>
      </c>
      <c r="FQ52" s="59">
        <f t="shared" si="142"/>
        <v>0</v>
      </c>
      <c r="FR52" s="59">
        <f t="shared" si="143"/>
        <v>0</v>
      </c>
      <c r="FS52" s="59">
        <f t="shared" si="144"/>
        <v>0</v>
      </c>
      <c r="FT52" s="59">
        <f t="shared" si="145"/>
        <v>0</v>
      </c>
      <c r="FU52" s="59">
        <f t="shared" si="202"/>
        <v>0</v>
      </c>
      <c r="FW52" s="59">
        <f t="shared" si="146"/>
        <v>0</v>
      </c>
      <c r="FX52" s="59">
        <f t="shared" si="147"/>
        <v>0</v>
      </c>
      <c r="FY52" s="59">
        <f t="shared" si="148"/>
        <v>0</v>
      </c>
      <c r="FZ52" s="59">
        <f t="shared" si="149"/>
        <v>0</v>
      </c>
      <c r="GA52" s="59">
        <f t="shared" si="150"/>
        <v>0</v>
      </c>
      <c r="GB52" s="59">
        <f t="shared" si="151"/>
        <v>0</v>
      </c>
      <c r="GC52" s="59">
        <f t="shared" si="152"/>
        <v>0</v>
      </c>
      <c r="GD52" s="59">
        <f t="shared" si="153"/>
        <v>0</v>
      </c>
      <c r="GF52" s="59">
        <f t="shared" si="209"/>
        <v>0.85</v>
      </c>
      <c r="GG52" s="59">
        <f t="shared" si="209"/>
        <v>0.85</v>
      </c>
      <c r="GH52" s="59">
        <f t="shared" si="209"/>
        <v>0.6</v>
      </c>
      <c r="GI52" s="59">
        <f t="shared" si="209"/>
        <v>0.6</v>
      </c>
      <c r="GJ52" s="59">
        <f t="shared" si="209"/>
        <v>0.5</v>
      </c>
      <c r="GK52" s="59">
        <f t="shared" si="209"/>
        <v>0.5</v>
      </c>
      <c r="GL52" s="59">
        <f t="shared" si="209"/>
        <v>0.5</v>
      </c>
      <c r="GM52" s="59">
        <f t="shared" si="203"/>
        <v>0.5</v>
      </c>
      <c r="GO52" s="59">
        <v>11</v>
      </c>
      <c r="GP52" s="59">
        <v>12</v>
      </c>
      <c r="GQ52" s="59">
        <v>20</v>
      </c>
      <c r="GR52" s="59">
        <v>25</v>
      </c>
      <c r="GS52" s="59">
        <v>35</v>
      </c>
      <c r="GT52" s="59">
        <v>35</v>
      </c>
      <c r="GU52" s="59">
        <v>40</v>
      </c>
      <c r="GV52" s="59">
        <v>40</v>
      </c>
      <c r="GX52" s="59">
        <f t="shared" si="155"/>
        <v>0</v>
      </c>
      <c r="GY52" s="59">
        <f t="shared" si="156"/>
        <v>0</v>
      </c>
      <c r="GZ52" s="59">
        <f t="shared" si="157"/>
        <v>0</v>
      </c>
      <c r="HA52" s="59">
        <f t="shared" si="158"/>
        <v>0</v>
      </c>
      <c r="HB52" s="59">
        <f t="shared" si="159"/>
        <v>0</v>
      </c>
      <c r="HC52" s="59">
        <f t="shared" si="160"/>
        <v>0</v>
      </c>
      <c r="HD52" s="59">
        <f t="shared" si="161"/>
        <v>0</v>
      </c>
      <c r="HE52" s="59">
        <f t="shared" si="162"/>
        <v>0</v>
      </c>
      <c r="HF52" s="59">
        <f t="shared" si="204"/>
        <v>0</v>
      </c>
      <c r="HL52" s="57" t="str">
        <f t="shared" si="163"/>
        <v/>
      </c>
      <c r="HM52" s="57" t="str">
        <f t="shared" si="164"/>
        <v/>
      </c>
      <c r="HN52" s="61" t="str">
        <f t="shared" si="165"/>
        <v/>
      </c>
      <c r="HO52" s="57" t="str">
        <f t="shared" si="188"/>
        <v>2</v>
      </c>
      <c r="HP52" s="57" t="str">
        <f t="shared" si="166"/>
        <v/>
      </c>
      <c r="HQ52" s="57">
        <f t="shared" si="167"/>
        <v>0</v>
      </c>
      <c r="HR52" s="57" t="str">
        <f t="shared" si="168"/>
        <v/>
      </c>
      <c r="HS52" s="57" t="str">
        <f t="shared" si="169"/>
        <v/>
      </c>
      <c r="HT52" s="57">
        <f t="shared" si="205"/>
        <v>0</v>
      </c>
      <c r="HU52" s="57" t="str">
        <f t="shared" si="170"/>
        <v>1</v>
      </c>
      <c r="HV52" s="57">
        <f t="shared" si="171"/>
        <v>-25</v>
      </c>
      <c r="HW52" s="57" t="str">
        <f t="shared" si="172"/>
        <v/>
      </c>
      <c r="HX52" s="57" t="str">
        <f t="shared" si="210"/>
        <v>10</v>
      </c>
      <c r="HY52" s="57" t="str">
        <f t="shared" si="210"/>
        <v>13</v>
      </c>
      <c r="HZ52" s="57" t="str">
        <f t="shared" si="210"/>
        <v>11</v>
      </c>
      <c r="IA52" s="57" t="str">
        <f t="shared" si="210"/>
        <v>16</v>
      </c>
      <c r="IB52" s="57" t="str">
        <f t="shared" si="210"/>
        <v>20</v>
      </c>
      <c r="IC52" s="57" t="str">
        <f t="shared" si="210"/>
        <v>22</v>
      </c>
      <c r="ID52" s="57" t="str">
        <f t="shared" si="210"/>
        <v>27</v>
      </c>
      <c r="IE52" s="57" t="str">
        <f t="shared" si="206"/>
        <v>31</v>
      </c>
      <c r="IG52" s="57">
        <f t="shared" si="61"/>
        <v>0</v>
      </c>
      <c r="IH52" s="57">
        <f t="shared" si="62"/>
        <v>0</v>
      </c>
      <c r="II52" s="57">
        <f t="shared" si="63"/>
        <v>0</v>
      </c>
      <c r="IJ52" s="57">
        <f t="shared" si="64"/>
        <v>0</v>
      </c>
      <c r="IK52" s="57">
        <f t="shared" si="65"/>
        <v>0</v>
      </c>
      <c r="IL52" s="57">
        <f t="shared" si="66"/>
        <v>0</v>
      </c>
      <c r="IM52" s="57">
        <f t="shared" si="67"/>
        <v>0</v>
      </c>
      <c r="IN52" s="57">
        <f t="shared" si="68"/>
        <v>0</v>
      </c>
      <c r="IO52" s="57">
        <f t="shared" si="207"/>
        <v>0</v>
      </c>
      <c r="IP52" s="57">
        <f t="shared" si="174"/>
        <v>0</v>
      </c>
      <c r="IQ52" s="57">
        <f t="shared" si="175"/>
        <v>0</v>
      </c>
      <c r="IR52" s="57">
        <f t="shared" si="176"/>
        <v>0</v>
      </c>
      <c r="IS52" s="57">
        <f t="shared" si="177"/>
        <v>0</v>
      </c>
      <c r="IT52" s="57">
        <f t="shared" si="178"/>
        <v>0</v>
      </c>
      <c r="IU52" s="57">
        <f t="shared" si="179"/>
        <v>0</v>
      </c>
      <c r="IV52" s="57">
        <f t="shared" si="180"/>
        <v>0</v>
      </c>
      <c r="IW52" s="57">
        <f t="shared" si="181"/>
        <v>0</v>
      </c>
    </row>
    <row r="53" spans="1:257" ht="17.100000000000001" customHeight="1" thickTop="1" thickBot="1" x14ac:dyDescent="0.25">
      <c r="A53" s="128"/>
      <c r="B53" s="115">
        <v>39</v>
      </c>
      <c r="C53" s="108"/>
      <c r="D53" s="5"/>
      <c r="E53" s="5"/>
      <c r="F53" s="5"/>
      <c r="G53" s="5"/>
      <c r="H53" s="5"/>
      <c r="I53" s="5"/>
      <c r="J53" s="5"/>
      <c r="K53" s="5"/>
      <c r="L53" s="143"/>
      <c r="M53" s="141"/>
      <c r="N53" s="141"/>
      <c r="O53" s="139"/>
      <c r="P53" s="139"/>
      <c r="Q53" s="139"/>
      <c r="R53" s="139"/>
      <c r="S53" s="139"/>
      <c r="T53" s="141"/>
      <c r="U53" s="141"/>
      <c r="V53" s="141"/>
      <c r="W53" s="142"/>
      <c r="X53" s="13" t="b">
        <v>0</v>
      </c>
      <c r="Y53" s="13" t="b">
        <v>0</v>
      </c>
      <c r="Z53" s="13" t="b">
        <v>0</v>
      </c>
      <c r="AA53" s="13" t="b">
        <v>0</v>
      </c>
      <c r="AB53" s="13" t="b">
        <v>0</v>
      </c>
      <c r="AC53" s="13" t="b">
        <v>0</v>
      </c>
      <c r="AD53" s="13" t="b">
        <v>0</v>
      </c>
      <c r="AE53" s="13" t="b">
        <v>0</v>
      </c>
      <c r="AG53" s="57">
        <f t="shared" si="189"/>
        <v>0</v>
      </c>
      <c r="AH53" s="57">
        <f t="shared" si="190"/>
        <v>0</v>
      </c>
      <c r="AI53" s="57">
        <f t="shared" si="191"/>
        <v>0</v>
      </c>
      <c r="AJ53" s="57">
        <f t="shared" si="192"/>
        <v>0</v>
      </c>
      <c r="AK53" s="57">
        <f t="shared" si="193"/>
        <v>0</v>
      </c>
      <c r="AL53" s="57">
        <f t="shared" si="194"/>
        <v>0</v>
      </c>
      <c r="AM53" s="57">
        <f t="shared" si="195"/>
        <v>0</v>
      </c>
      <c r="AN53" s="57">
        <f t="shared" si="196"/>
        <v>0</v>
      </c>
      <c r="AP53" s="57">
        <f t="shared" si="70"/>
        <v>0</v>
      </c>
      <c r="AQ53" s="57">
        <f t="shared" si="71"/>
        <v>0</v>
      </c>
      <c r="AS53" s="57">
        <f t="shared" si="197"/>
        <v>0</v>
      </c>
      <c r="AT53" s="57" t="b">
        <f t="shared" si="198"/>
        <v>1</v>
      </c>
      <c r="AU53" s="57">
        <f t="shared" si="72"/>
        <v>1</v>
      </c>
      <c r="AV53" s="63">
        <f t="shared" si="73"/>
        <v>0</v>
      </c>
      <c r="AW53" s="57">
        <f t="shared" si="182"/>
        <v>0</v>
      </c>
      <c r="AX53" s="57">
        <f t="shared" si="183"/>
        <v>0</v>
      </c>
      <c r="AY53" s="57">
        <f t="shared" si="182"/>
        <v>0</v>
      </c>
      <c r="AZ53" s="57">
        <f t="shared" si="187"/>
        <v>0</v>
      </c>
      <c r="BA53" s="57" t="str">
        <f t="shared" si="51"/>
        <v/>
      </c>
      <c r="BB53" s="57" t="str">
        <f t="shared" si="184"/>
        <v/>
      </c>
      <c r="BC53" s="57" t="str">
        <f t="shared" si="74"/>
        <v/>
      </c>
      <c r="BD53" s="57" t="str">
        <f t="shared" si="75"/>
        <v/>
      </c>
      <c r="BE53" s="57" t="str">
        <f t="shared" si="76"/>
        <v/>
      </c>
      <c r="BG53" s="57">
        <f>IF(BF65=2,C53,0)</f>
        <v>0</v>
      </c>
      <c r="BH53" s="57">
        <f t="shared" si="77"/>
        <v>0</v>
      </c>
      <c r="BI53" s="57" t="str">
        <f t="shared" si="199"/>
        <v/>
      </c>
      <c r="BL53" s="57">
        <f t="shared" si="78"/>
        <v>0</v>
      </c>
      <c r="BM53" s="57">
        <f t="shared" si="79"/>
        <v>0</v>
      </c>
      <c r="BN53" s="57">
        <f t="shared" si="80"/>
        <v>0</v>
      </c>
      <c r="BO53" s="57">
        <f t="shared" si="81"/>
        <v>0</v>
      </c>
      <c r="BP53" s="57">
        <f t="shared" si="82"/>
        <v>0</v>
      </c>
      <c r="BQ53" s="57">
        <f t="shared" si="83"/>
        <v>0</v>
      </c>
      <c r="BR53" s="57">
        <f t="shared" si="84"/>
        <v>0</v>
      </c>
      <c r="BS53" s="57">
        <f t="shared" si="85"/>
        <v>0</v>
      </c>
      <c r="BT53" s="57">
        <f t="shared" si="86"/>
        <v>0</v>
      </c>
      <c r="BU53" s="57">
        <f t="shared" si="87"/>
        <v>0</v>
      </c>
      <c r="BV53" s="57">
        <f t="shared" si="88"/>
        <v>0</v>
      </c>
      <c r="BW53" s="57">
        <f t="shared" si="89"/>
        <v>0</v>
      </c>
      <c r="BX53" s="57">
        <f t="shared" si="90"/>
        <v>0</v>
      </c>
      <c r="BY53" s="57">
        <f t="shared" si="91"/>
        <v>0</v>
      </c>
      <c r="BZ53" s="57">
        <f t="shared" si="92"/>
        <v>0</v>
      </c>
      <c r="CA53" s="57">
        <f t="shared" si="93"/>
        <v>0</v>
      </c>
      <c r="CC53" s="57">
        <f>N17-B53</f>
        <v>-27</v>
      </c>
      <c r="CD53" s="57">
        <f t="shared" si="94"/>
        <v>0</v>
      </c>
      <c r="CE53" s="57" t="str">
        <f t="shared" si="185"/>
        <v>4</v>
      </c>
      <c r="CF53" s="57" t="str">
        <f t="shared" si="95"/>
        <v/>
      </c>
      <c r="CG53" s="57">
        <f t="shared" si="96"/>
        <v>0</v>
      </c>
      <c r="CH53" s="57">
        <f t="shared" si="97"/>
        <v>0</v>
      </c>
      <c r="CI53" s="57">
        <f t="shared" si="98"/>
        <v>0</v>
      </c>
      <c r="CJ53" s="57">
        <f t="shared" si="99"/>
        <v>0</v>
      </c>
      <c r="CK53" s="57" t="str">
        <f t="shared" si="100"/>
        <v/>
      </c>
      <c r="CL53" s="57" t="str">
        <f t="shared" si="53"/>
        <v/>
      </c>
      <c r="CM53" s="57">
        <f t="shared" si="101"/>
        <v>2</v>
      </c>
      <c r="CN53" s="57">
        <f t="shared" si="102"/>
        <v>-25</v>
      </c>
      <c r="CO53" s="57" t="str">
        <f t="shared" si="103"/>
        <v/>
      </c>
      <c r="CP53" s="57" t="str">
        <f t="shared" si="54"/>
        <v/>
      </c>
      <c r="DH53" s="59">
        <f t="shared" si="104"/>
        <v>0</v>
      </c>
      <c r="DI53" s="59">
        <f t="shared" si="105"/>
        <v>0</v>
      </c>
      <c r="DJ53" s="70">
        <f t="shared" si="106"/>
        <v>0</v>
      </c>
      <c r="DK53" s="59">
        <f t="shared" si="107"/>
        <v>0</v>
      </c>
      <c r="DL53" s="70">
        <f t="shared" si="108"/>
        <v>0</v>
      </c>
      <c r="DM53" s="59">
        <f t="shared" si="109"/>
        <v>0</v>
      </c>
      <c r="DN53" s="70">
        <f t="shared" si="110"/>
        <v>0</v>
      </c>
      <c r="DO53" s="59">
        <f t="shared" si="111"/>
        <v>0</v>
      </c>
      <c r="DP53" s="59">
        <f t="shared" si="112"/>
        <v>0</v>
      </c>
      <c r="DQ53" s="59">
        <f t="shared" si="113"/>
        <v>0</v>
      </c>
      <c r="DR53" s="59">
        <f t="shared" si="114"/>
        <v>0</v>
      </c>
      <c r="DS53" s="59">
        <f t="shared" si="115"/>
        <v>0</v>
      </c>
      <c r="DT53" s="70">
        <f t="shared" si="116"/>
        <v>0</v>
      </c>
      <c r="DU53" s="59">
        <f t="shared" si="117"/>
        <v>0</v>
      </c>
      <c r="DV53" s="70">
        <f t="shared" si="118"/>
        <v>0</v>
      </c>
      <c r="DW53" s="59">
        <f t="shared" si="119"/>
        <v>0</v>
      </c>
      <c r="DY53" s="70">
        <f t="shared" si="120"/>
        <v>0</v>
      </c>
      <c r="DZ53" s="59">
        <f t="shared" si="120"/>
        <v>0</v>
      </c>
      <c r="EA53" s="59">
        <f t="shared" si="121"/>
        <v>0</v>
      </c>
      <c r="EB53" s="59" t="str">
        <f t="shared" si="122"/>
        <v/>
      </c>
      <c r="EC53" s="59" t="str">
        <f t="shared" si="55"/>
        <v/>
      </c>
      <c r="EI53" s="59">
        <f>IF(BF65=2,C53,0)</f>
        <v>0</v>
      </c>
      <c r="EJ53" s="59">
        <f t="shared" si="123"/>
        <v>0</v>
      </c>
      <c r="EK53" s="59" t="str">
        <f t="shared" si="124"/>
        <v/>
      </c>
      <c r="EL53" s="59" t="str">
        <f t="shared" si="125"/>
        <v/>
      </c>
      <c r="EM53" s="59" t="str">
        <f t="shared" si="126"/>
        <v/>
      </c>
      <c r="EN53" s="59" t="str">
        <f t="shared" si="127"/>
        <v/>
      </c>
      <c r="EO53" s="59" t="str">
        <f t="shared" si="128"/>
        <v/>
      </c>
      <c r="EP53" s="59" t="str">
        <f t="shared" si="129"/>
        <v/>
      </c>
      <c r="EQ53" s="59">
        <f t="shared" si="200"/>
        <v>0</v>
      </c>
      <c r="EU53" s="59">
        <f t="shared" si="130"/>
        <v>0</v>
      </c>
      <c r="EV53" s="59">
        <f t="shared" si="131"/>
        <v>0</v>
      </c>
      <c r="EW53" s="59">
        <f t="shared" si="132"/>
        <v>0</v>
      </c>
      <c r="EX53" s="59">
        <f t="shared" si="133"/>
        <v>0</v>
      </c>
      <c r="EY53" s="59">
        <f t="shared" si="134"/>
        <v>0</v>
      </c>
      <c r="EZ53" s="59">
        <f t="shared" si="135"/>
        <v>0</v>
      </c>
      <c r="FA53" s="59">
        <f t="shared" si="136"/>
        <v>0</v>
      </c>
      <c r="FB53" s="59">
        <f t="shared" si="137"/>
        <v>0</v>
      </c>
      <c r="FD53" s="59">
        <f t="shared" si="208"/>
        <v>0.8</v>
      </c>
      <c r="FE53" s="59">
        <f t="shared" si="208"/>
        <v>0.8</v>
      </c>
      <c r="FF53" s="59">
        <f t="shared" si="208"/>
        <v>0.65</v>
      </c>
      <c r="FG53" s="59">
        <f t="shared" si="208"/>
        <v>0.65</v>
      </c>
      <c r="FH53" s="59">
        <f t="shared" si="208"/>
        <v>0.5</v>
      </c>
      <c r="FI53" s="59">
        <f t="shared" si="208"/>
        <v>0.5</v>
      </c>
      <c r="FJ53" s="59">
        <f t="shared" si="208"/>
        <v>0.5</v>
      </c>
      <c r="FK53" s="59">
        <f t="shared" si="201"/>
        <v>0.5</v>
      </c>
      <c r="FM53" s="59">
        <f t="shared" si="139"/>
        <v>0</v>
      </c>
      <c r="FN53" s="59">
        <f t="shared" si="186"/>
        <v>0</v>
      </c>
      <c r="FO53" s="59">
        <f t="shared" si="140"/>
        <v>0</v>
      </c>
      <c r="FP53" s="59">
        <f t="shared" si="141"/>
        <v>0</v>
      </c>
      <c r="FQ53" s="59">
        <f t="shared" si="142"/>
        <v>0</v>
      </c>
      <c r="FR53" s="59">
        <f t="shared" si="143"/>
        <v>0</v>
      </c>
      <c r="FS53" s="59">
        <f t="shared" si="144"/>
        <v>0</v>
      </c>
      <c r="FT53" s="59">
        <f t="shared" si="145"/>
        <v>0</v>
      </c>
      <c r="FU53" s="59">
        <f t="shared" si="202"/>
        <v>0</v>
      </c>
      <c r="FW53" s="59">
        <f t="shared" si="146"/>
        <v>0</v>
      </c>
      <c r="FX53" s="59">
        <f t="shared" si="147"/>
        <v>0</v>
      </c>
      <c r="FY53" s="59">
        <f t="shared" si="148"/>
        <v>0</v>
      </c>
      <c r="FZ53" s="59">
        <f t="shared" si="149"/>
        <v>0</v>
      </c>
      <c r="GA53" s="59">
        <f t="shared" si="150"/>
        <v>0</v>
      </c>
      <c r="GB53" s="59">
        <f t="shared" si="151"/>
        <v>0</v>
      </c>
      <c r="GC53" s="59">
        <f t="shared" si="152"/>
        <v>0</v>
      </c>
      <c r="GD53" s="59">
        <f t="shared" si="153"/>
        <v>0</v>
      </c>
      <c r="GF53" s="59">
        <f t="shared" si="209"/>
        <v>0.85</v>
      </c>
      <c r="GG53" s="59">
        <f t="shared" si="209"/>
        <v>0.85</v>
      </c>
      <c r="GH53" s="59">
        <f t="shared" si="209"/>
        <v>0.6</v>
      </c>
      <c r="GI53" s="59">
        <f t="shared" si="209"/>
        <v>0.6</v>
      </c>
      <c r="GJ53" s="59">
        <f t="shared" si="209"/>
        <v>0.5</v>
      </c>
      <c r="GK53" s="59">
        <f t="shared" si="209"/>
        <v>0.5</v>
      </c>
      <c r="GL53" s="59">
        <f t="shared" si="209"/>
        <v>0.5</v>
      </c>
      <c r="GM53" s="59">
        <f t="shared" si="203"/>
        <v>0.5</v>
      </c>
      <c r="GO53" s="59">
        <v>11</v>
      </c>
      <c r="GP53" s="59">
        <v>12</v>
      </c>
      <c r="GQ53" s="59">
        <v>20</v>
      </c>
      <c r="GR53" s="59">
        <v>25</v>
      </c>
      <c r="GS53" s="59">
        <v>35</v>
      </c>
      <c r="GT53" s="59">
        <v>35</v>
      </c>
      <c r="GU53" s="59">
        <v>40</v>
      </c>
      <c r="GV53" s="59">
        <v>40</v>
      </c>
      <c r="GX53" s="59">
        <f t="shared" si="155"/>
        <v>0</v>
      </c>
      <c r="GY53" s="59">
        <f t="shared" si="156"/>
        <v>0</v>
      </c>
      <c r="GZ53" s="59">
        <f t="shared" si="157"/>
        <v>0</v>
      </c>
      <c r="HA53" s="59">
        <f t="shared" si="158"/>
        <v>0</v>
      </c>
      <c r="HB53" s="59">
        <f t="shared" si="159"/>
        <v>0</v>
      </c>
      <c r="HC53" s="59">
        <f t="shared" si="160"/>
        <v>0</v>
      </c>
      <c r="HD53" s="59">
        <f t="shared" si="161"/>
        <v>0</v>
      </c>
      <c r="HE53" s="59">
        <f t="shared" si="162"/>
        <v>0</v>
      </c>
      <c r="HF53" s="59">
        <f t="shared" si="204"/>
        <v>0</v>
      </c>
      <c r="HL53" s="57" t="str">
        <f t="shared" si="163"/>
        <v/>
      </c>
      <c r="HM53" s="57" t="str">
        <f t="shared" si="164"/>
        <v/>
      </c>
      <c r="HN53" s="61" t="str">
        <f t="shared" si="165"/>
        <v/>
      </c>
      <c r="HO53" s="57" t="str">
        <f t="shared" si="188"/>
        <v>2</v>
      </c>
      <c r="HP53" s="57" t="str">
        <f t="shared" si="166"/>
        <v/>
      </c>
      <c r="HQ53" s="57">
        <f t="shared" si="167"/>
        <v>0</v>
      </c>
      <c r="HR53" s="57" t="str">
        <f t="shared" si="168"/>
        <v/>
      </c>
      <c r="HS53" s="57" t="str">
        <f t="shared" si="169"/>
        <v/>
      </c>
      <c r="HT53" s="57">
        <f t="shared" si="205"/>
        <v>0</v>
      </c>
      <c r="HU53" s="57" t="str">
        <f t="shared" si="170"/>
        <v>1</v>
      </c>
      <c r="HV53" s="57">
        <f t="shared" si="171"/>
        <v>-26</v>
      </c>
      <c r="HW53" s="57" t="str">
        <f t="shared" si="172"/>
        <v/>
      </c>
      <c r="HX53" s="57" t="str">
        <f t="shared" si="210"/>
        <v>10</v>
      </c>
      <c r="HY53" s="57" t="str">
        <f t="shared" si="210"/>
        <v>13</v>
      </c>
      <c r="HZ53" s="57" t="str">
        <f t="shared" si="210"/>
        <v>11</v>
      </c>
      <c r="IA53" s="57" t="str">
        <f t="shared" si="210"/>
        <v>16</v>
      </c>
      <c r="IB53" s="57" t="str">
        <f t="shared" si="210"/>
        <v>20</v>
      </c>
      <c r="IC53" s="57" t="str">
        <f t="shared" si="210"/>
        <v>22</v>
      </c>
      <c r="ID53" s="57" t="str">
        <f t="shared" si="210"/>
        <v>27</v>
      </c>
      <c r="IE53" s="57" t="str">
        <f t="shared" si="206"/>
        <v>31</v>
      </c>
      <c r="IG53" s="57">
        <f t="shared" si="61"/>
        <v>0</v>
      </c>
      <c r="IH53" s="57">
        <f t="shared" si="62"/>
        <v>0</v>
      </c>
      <c r="II53" s="57">
        <f t="shared" si="63"/>
        <v>0</v>
      </c>
      <c r="IJ53" s="57">
        <f t="shared" si="64"/>
        <v>0</v>
      </c>
      <c r="IK53" s="57">
        <f t="shared" si="65"/>
        <v>0</v>
      </c>
      <c r="IL53" s="57">
        <f t="shared" si="66"/>
        <v>0</v>
      </c>
      <c r="IM53" s="57">
        <f t="shared" si="67"/>
        <v>0</v>
      </c>
      <c r="IN53" s="57">
        <f t="shared" si="68"/>
        <v>0</v>
      </c>
      <c r="IO53" s="57">
        <f t="shared" si="207"/>
        <v>0</v>
      </c>
      <c r="IP53" s="57">
        <f t="shared" si="174"/>
        <v>0</v>
      </c>
      <c r="IQ53" s="57">
        <f t="shared" si="175"/>
        <v>0</v>
      </c>
      <c r="IR53" s="57">
        <f t="shared" si="176"/>
        <v>0</v>
      </c>
      <c r="IS53" s="57">
        <f t="shared" si="177"/>
        <v>0</v>
      </c>
      <c r="IT53" s="57">
        <f t="shared" si="178"/>
        <v>0</v>
      </c>
      <c r="IU53" s="57">
        <f t="shared" si="179"/>
        <v>0</v>
      </c>
      <c r="IV53" s="57">
        <f t="shared" si="180"/>
        <v>0</v>
      </c>
      <c r="IW53" s="57">
        <f t="shared" si="181"/>
        <v>0</v>
      </c>
    </row>
    <row r="54" spans="1:257" ht="17.100000000000001" customHeight="1" thickTop="1" thickBot="1" x14ac:dyDescent="0.25">
      <c r="A54" s="128"/>
      <c r="B54" s="115">
        <v>40</v>
      </c>
      <c r="C54" s="108"/>
      <c r="D54" s="5"/>
      <c r="E54" s="5"/>
      <c r="F54" s="5"/>
      <c r="G54" s="5"/>
      <c r="H54" s="5"/>
      <c r="I54" s="5"/>
      <c r="J54" s="5"/>
      <c r="K54" s="5"/>
      <c r="L54" s="119"/>
      <c r="M54" s="120"/>
      <c r="N54" s="144"/>
      <c r="O54" s="139"/>
      <c r="P54" s="139"/>
      <c r="Q54" s="139"/>
      <c r="R54" s="139"/>
      <c r="S54" s="120"/>
      <c r="T54" s="119"/>
      <c r="U54" s="120"/>
      <c r="V54" s="120"/>
      <c r="W54" s="140"/>
      <c r="X54" s="13" t="b">
        <v>0</v>
      </c>
      <c r="Y54" s="13" t="b">
        <v>0</v>
      </c>
      <c r="Z54" s="13" t="b">
        <v>0</v>
      </c>
      <c r="AA54" s="13" t="b">
        <v>0</v>
      </c>
      <c r="AB54" s="13" t="b">
        <v>0</v>
      </c>
      <c r="AC54" s="13" t="b">
        <v>0</v>
      </c>
      <c r="AD54" s="13" t="b">
        <v>0</v>
      </c>
      <c r="AE54" s="13" t="b">
        <v>0</v>
      </c>
      <c r="AG54" s="57">
        <f t="shared" si="189"/>
        <v>0</v>
      </c>
      <c r="AH54" s="57">
        <f t="shared" si="190"/>
        <v>0</v>
      </c>
      <c r="AI54" s="57">
        <f t="shared" si="191"/>
        <v>0</v>
      </c>
      <c r="AJ54" s="57">
        <f t="shared" si="192"/>
        <v>0</v>
      </c>
      <c r="AK54" s="57">
        <f t="shared" si="193"/>
        <v>0</v>
      </c>
      <c r="AL54" s="57">
        <f t="shared" si="194"/>
        <v>0</v>
      </c>
      <c r="AM54" s="57">
        <f t="shared" si="195"/>
        <v>0</v>
      </c>
      <c r="AN54" s="57">
        <f t="shared" si="196"/>
        <v>0</v>
      </c>
      <c r="AP54" s="57">
        <f t="shared" si="70"/>
        <v>0</v>
      </c>
      <c r="AQ54" s="57">
        <f t="shared" si="71"/>
        <v>0</v>
      </c>
      <c r="AS54" s="57">
        <f t="shared" si="197"/>
        <v>0</v>
      </c>
      <c r="AT54" s="57" t="b">
        <f t="shared" si="198"/>
        <v>1</v>
      </c>
      <c r="AU54" s="57">
        <f t="shared" si="72"/>
        <v>1</v>
      </c>
      <c r="AV54" s="63">
        <f t="shared" si="73"/>
        <v>0</v>
      </c>
      <c r="AW54" s="57">
        <f t="shared" si="182"/>
        <v>0</v>
      </c>
      <c r="AX54" s="57">
        <f t="shared" si="183"/>
        <v>0</v>
      </c>
      <c r="AY54" s="57">
        <f t="shared" si="182"/>
        <v>0</v>
      </c>
      <c r="AZ54" s="57">
        <f t="shared" si="187"/>
        <v>0</v>
      </c>
      <c r="BA54" s="57" t="str">
        <f t="shared" si="51"/>
        <v/>
      </c>
      <c r="BB54" s="57" t="str">
        <f t="shared" si="184"/>
        <v/>
      </c>
      <c r="BC54" s="57" t="str">
        <f t="shared" si="74"/>
        <v/>
      </c>
      <c r="BD54" s="57" t="str">
        <f t="shared" si="75"/>
        <v/>
      </c>
      <c r="BE54" s="57" t="str">
        <f t="shared" si="76"/>
        <v/>
      </c>
      <c r="BG54" s="57">
        <f>IF(BF65=2,C54,0)</f>
        <v>0</v>
      </c>
      <c r="BH54" s="57">
        <f t="shared" si="77"/>
        <v>0</v>
      </c>
      <c r="BI54" s="57" t="str">
        <f t="shared" si="199"/>
        <v/>
      </c>
      <c r="BL54" s="57">
        <f t="shared" si="78"/>
        <v>0</v>
      </c>
      <c r="BM54" s="57">
        <f t="shared" si="79"/>
        <v>0</v>
      </c>
      <c r="BN54" s="57">
        <f t="shared" si="80"/>
        <v>0</v>
      </c>
      <c r="BO54" s="57">
        <f t="shared" si="81"/>
        <v>0</v>
      </c>
      <c r="BP54" s="57">
        <f t="shared" si="82"/>
        <v>0</v>
      </c>
      <c r="BQ54" s="57">
        <f t="shared" si="83"/>
        <v>0</v>
      </c>
      <c r="BR54" s="57">
        <f t="shared" si="84"/>
        <v>0</v>
      </c>
      <c r="BS54" s="57">
        <f t="shared" si="85"/>
        <v>0</v>
      </c>
      <c r="BT54" s="57">
        <f t="shared" si="86"/>
        <v>0</v>
      </c>
      <c r="BU54" s="57">
        <f t="shared" si="87"/>
        <v>0</v>
      </c>
      <c r="BV54" s="57">
        <f t="shared" si="88"/>
        <v>0</v>
      </c>
      <c r="BW54" s="57">
        <f t="shared" si="89"/>
        <v>0</v>
      </c>
      <c r="BX54" s="57">
        <f t="shared" si="90"/>
        <v>0</v>
      </c>
      <c r="BY54" s="57">
        <f t="shared" si="91"/>
        <v>0</v>
      </c>
      <c r="BZ54" s="57">
        <f t="shared" si="92"/>
        <v>0</v>
      </c>
      <c r="CA54" s="57">
        <f t="shared" si="93"/>
        <v>0</v>
      </c>
      <c r="CC54" s="57">
        <f>N17-B54</f>
        <v>-28</v>
      </c>
      <c r="CD54" s="57">
        <f t="shared" si="94"/>
        <v>0</v>
      </c>
      <c r="CE54" s="57" t="str">
        <f t="shared" si="185"/>
        <v>4</v>
      </c>
      <c r="CF54" s="57" t="str">
        <f t="shared" si="95"/>
        <v/>
      </c>
      <c r="CG54" s="57">
        <f t="shared" si="96"/>
        <v>0</v>
      </c>
      <c r="CH54" s="57">
        <f t="shared" si="97"/>
        <v>0</v>
      </c>
      <c r="CI54" s="57">
        <f t="shared" si="98"/>
        <v>0</v>
      </c>
      <c r="CJ54" s="57">
        <f t="shared" si="99"/>
        <v>0</v>
      </c>
      <c r="CK54" s="57" t="str">
        <f t="shared" si="100"/>
        <v/>
      </c>
      <c r="CL54" s="57" t="str">
        <f t="shared" si="53"/>
        <v/>
      </c>
      <c r="CM54" s="57">
        <f t="shared" si="101"/>
        <v>2</v>
      </c>
      <c r="CN54" s="57">
        <f t="shared" si="102"/>
        <v>-26</v>
      </c>
      <c r="CO54" s="57" t="str">
        <f t="shared" si="103"/>
        <v/>
      </c>
      <c r="CP54" s="57" t="str">
        <f t="shared" si="54"/>
        <v/>
      </c>
      <c r="DH54" s="59">
        <f t="shared" si="104"/>
        <v>0</v>
      </c>
      <c r="DI54" s="59">
        <f t="shared" si="105"/>
        <v>0</v>
      </c>
      <c r="DJ54" s="70">
        <f t="shared" si="106"/>
        <v>0</v>
      </c>
      <c r="DK54" s="59">
        <f t="shared" si="107"/>
        <v>0</v>
      </c>
      <c r="DL54" s="70">
        <f t="shared" si="108"/>
        <v>0</v>
      </c>
      <c r="DM54" s="59">
        <f t="shared" si="109"/>
        <v>0</v>
      </c>
      <c r="DN54" s="70">
        <f t="shared" si="110"/>
        <v>0</v>
      </c>
      <c r="DO54" s="59">
        <f t="shared" si="111"/>
        <v>0</v>
      </c>
      <c r="DP54" s="59">
        <f t="shared" si="112"/>
        <v>0</v>
      </c>
      <c r="DQ54" s="59">
        <f t="shared" si="113"/>
        <v>0</v>
      </c>
      <c r="DR54" s="59">
        <f t="shared" si="114"/>
        <v>0</v>
      </c>
      <c r="DS54" s="59">
        <f t="shared" si="115"/>
        <v>0</v>
      </c>
      <c r="DT54" s="70">
        <f t="shared" si="116"/>
        <v>0</v>
      </c>
      <c r="DU54" s="59">
        <f t="shared" si="117"/>
        <v>0</v>
      </c>
      <c r="DV54" s="70">
        <f t="shared" si="118"/>
        <v>0</v>
      </c>
      <c r="DW54" s="59">
        <f t="shared" si="119"/>
        <v>0</v>
      </c>
      <c r="DY54" s="70">
        <f t="shared" si="120"/>
        <v>0</v>
      </c>
      <c r="DZ54" s="59">
        <f t="shared" si="120"/>
        <v>0</v>
      </c>
      <c r="EA54" s="59">
        <f t="shared" si="121"/>
        <v>0</v>
      </c>
      <c r="EB54" s="59" t="str">
        <f t="shared" si="122"/>
        <v/>
      </c>
      <c r="EC54" s="59" t="str">
        <f t="shared" si="55"/>
        <v/>
      </c>
      <c r="EI54" s="59">
        <f>IF(BF65=2,C54,0)</f>
        <v>0</v>
      </c>
      <c r="EJ54" s="59">
        <f t="shared" si="123"/>
        <v>0</v>
      </c>
      <c r="EK54" s="59" t="str">
        <f t="shared" si="124"/>
        <v/>
      </c>
      <c r="EL54" s="59" t="str">
        <f t="shared" si="125"/>
        <v/>
      </c>
      <c r="EM54" s="59" t="str">
        <f t="shared" si="126"/>
        <v/>
      </c>
      <c r="EN54" s="59" t="str">
        <f t="shared" si="127"/>
        <v/>
      </c>
      <c r="EO54" s="59" t="str">
        <f t="shared" si="128"/>
        <v/>
      </c>
      <c r="EP54" s="59" t="str">
        <f t="shared" si="129"/>
        <v/>
      </c>
      <c r="EQ54" s="59">
        <f t="shared" si="200"/>
        <v>0</v>
      </c>
      <c r="EU54" s="59">
        <f t="shared" si="130"/>
        <v>0</v>
      </c>
      <c r="EV54" s="59">
        <f t="shared" si="131"/>
        <v>0</v>
      </c>
      <c r="EW54" s="59">
        <f t="shared" si="132"/>
        <v>0</v>
      </c>
      <c r="EX54" s="59">
        <f t="shared" si="133"/>
        <v>0</v>
      </c>
      <c r="EY54" s="59">
        <f t="shared" si="134"/>
        <v>0</v>
      </c>
      <c r="EZ54" s="59">
        <f t="shared" si="135"/>
        <v>0</v>
      </c>
      <c r="FA54" s="59">
        <f t="shared" si="136"/>
        <v>0</v>
      </c>
      <c r="FB54" s="59">
        <f t="shared" si="137"/>
        <v>0</v>
      </c>
      <c r="FD54" s="59">
        <f t="shared" si="208"/>
        <v>0.8</v>
      </c>
      <c r="FE54" s="59">
        <f t="shared" si="208"/>
        <v>0.8</v>
      </c>
      <c r="FF54" s="59">
        <f t="shared" si="208"/>
        <v>0.65</v>
      </c>
      <c r="FG54" s="59">
        <f t="shared" si="208"/>
        <v>0.65</v>
      </c>
      <c r="FH54" s="59">
        <f t="shared" si="208"/>
        <v>0.5</v>
      </c>
      <c r="FI54" s="59">
        <f t="shared" si="208"/>
        <v>0.5</v>
      </c>
      <c r="FJ54" s="59">
        <f t="shared" si="208"/>
        <v>0.5</v>
      </c>
      <c r="FK54" s="59">
        <f t="shared" si="201"/>
        <v>0.5</v>
      </c>
      <c r="FM54" s="59">
        <f t="shared" si="139"/>
        <v>0</v>
      </c>
      <c r="FN54" s="59">
        <f t="shared" si="186"/>
        <v>0</v>
      </c>
      <c r="FO54" s="59">
        <f t="shared" si="140"/>
        <v>0</v>
      </c>
      <c r="FP54" s="59">
        <f t="shared" si="141"/>
        <v>0</v>
      </c>
      <c r="FQ54" s="59">
        <f t="shared" si="142"/>
        <v>0</v>
      </c>
      <c r="FR54" s="59">
        <f t="shared" si="143"/>
        <v>0</v>
      </c>
      <c r="FS54" s="59">
        <f t="shared" si="144"/>
        <v>0</v>
      </c>
      <c r="FT54" s="59">
        <f t="shared" si="145"/>
        <v>0</v>
      </c>
      <c r="FU54" s="59">
        <f t="shared" si="202"/>
        <v>0</v>
      </c>
      <c r="FW54" s="59">
        <f t="shared" si="146"/>
        <v>0</v>
      </c>
      <c r="FX54" s="59">
        <f t="shared" si="147"/>
        <v>0</v>
      </c>
      <c r="FY54" s="59">
        <f t="shared" si="148"/>
        <v>0</v>
      </c>
      <c r="FZ54" s="59">
        <f t="shared" si="149"/>
        <v>0</v>
      </c>
      <c r="GA54" s="59">
        <f t="shared" si="150"/>
        <v>0</v>
      </c>
      <c r="GB54" s="59">
        <f t="shared" si="151"/>
        <v>0</v>
      </c>
      <c r="GC54" s="59">
        <f t="shared" si="152"/>
        <v>0</v>
      </c>
      <c r="GD54" s="59">
        <f t="shared" si="153"/>
        <v>0</v>
      </c>
      <c r="GF54" s="59">
        <f t="shared" si="209"/>
        <v>0.85</v>
      </c>
      <c r="GG54" s="59">
        <f t="shared" si="209"/>
        <v>0.85</v>
      </c>
      <c r="GH54" s="59">
        <f t="shared" si="209"/>
        <v>0.6</v>
      </c>
      <c r="GI54" s="59">
        <f t="shared" si="209"/>
        <v>0.6</v>
      </c>
      <c r="GJ54" s="59">
        <f t="shared" si="209"/>
        <v>0.5</v>
      </c>
      <c r="GK54" s="59">
        <f t="shared" si="209"/>
        <v>0.5</v>
      </c>
      <c r="GL54" s="59">
        <f t="shared" si="209"/>
        <v>0.5</v>
      </c>
      <c r="GM54" s="59">
        <f t="shared" si="203"/>
        <v>0.5</v>
      </c>
      <c r="GO54" s="59">
        <v>11</v>
      </c>
      <c r="GP54" s="59">
        <v>12</v>
      </c>
      <c r="GQ54" s="59">
        <v>20</v>
      </c>
      <c r="GR54" s="59">
        <v>25</v>
      </c>
      <c r="GS54" s="59">
        <v>35</v>
      </c>
      <c r="GT54" s="59">
        <v>35</v>
      </c>
      <c r="GU54" s="59">
        <v>40</v>
      </c>
      <c r="GV54" s="59">
        <v>40</v>
      </c>
      <c r="GX54" s="59">
        <f t="shared" si="155"/>
        <v>0</v>
      </c>
      <c r="GY54" s="59">
        <f t="shared" si="156"/>
        <v>0</v>
      </c>
      <c r="GZ54" s="59">
        <f t="shared" si="157"/>
        <v>0</v>
      </c>
      <c r="HA54" s="59">
        <f t="shared" si="158"/>
        <v>0</v>
      </c>
      <c r="HB54" s="59">
        <f t="shared" si="159"/>
        <v>0</v>
      </c>
      <c r="HC54" s="59">
        <f t="shared" si="160"/>
        <v>0</v>
      </c>
      <c r="HD54" s="59">
        <f t="shared" si="161"/>
        <v>0</v>
      </c>
      <c r="HE54" s="59">
        <f t="shared" si="162"/>
        <v>0</v>
      </c>
      <c r="HF54" s="59">
        <f t="shared" si="204"/>
        <v>0</v>
      </c>
      <c r="HL54" s="57" t="str">
        <f t="shared" si="163"/>
        <v/>
      </c>
      <c r="HM54" s="57" t="str">
        <f t="shared" si="164"/>
        <v/>
      </c>
      <c r="HN54" s="61" t="str">
        <f t="shared" si="165"/>
        <v/>
      </c>
      <c r="HO54" s="57" t="str">
        <f t="shared" si="188"/>
        <v>2</v>
      </c>
      <c r="HP54" s="57" t="str">
        <f t="shared" si="166"/>
        <v/>
      </c>
      <c r="HQ54" s="57">
        <f t="shared" si="167"/>
        <v>0</v>
      </c>
      <c r="HR54" s="57" t="str">
        <f t="shared" si="168"/>
        <v/>
      </c>
      <c r="HS54" s="57" t="str">
        <f t="shared" si="169"/>
        <v/>
      </c>
      <c r="HT54" s="57">
        <f t="shared" si="205"/>
        <v>0</v>
      </c>
      <c r="HU54" s="57" t="str">
        <f t="shared" si="170"/>
        <v>1</v>
      </c>
      <c r="HV54" s="57">
        <f t="shared" si="171"/>
        <v>-27</v>
      </c>
      <c r="HW54" s="57" t="str">
        <f t="shared" si="172"/>
        <v/>
      </c>
      <c r="HX54" s="57" t="str">
        <f t="shared" si="210"/>
        <v>10</v>
      </c>
      <c r="HY54" s="57" t="str">
        <f t="shared" si="210"/>
        <v>13</v>
      </c>
      <c r="HZ54" s="57" t="str">
        <f t="shared" si="210"/>
        <v>11</v>
      </c>
      <c r="IA54" s="57" t="str">
        <f t="shared" si="210"/>
        <v>16</v>
      </c>
      <c r="IB54" s="57" t="str">
        <f t="shared" si="210"/>
        <v>20</v>
      </c>
      <c r="IC54" s="57" t="str">
        <f t="shared" si="210"/>
        <v>22</v>
      </c>
      <c r="ID54" s="57" t="str">
        <f t="shared" si="210"/>
        <v>27</v>
      </c>
      <c r="IE54" s="57" t="str">
        <f t="shared" si="206"/>
        <v>31</v>
      </c>
      <c r="IG54" s="57">
        <f t="shared" si="61"/>
        <v>0</v>
      </c>
      <c r="IH54" s="57">
        <f t="shared" si="62"/>
        <v>0</v>
      </c>
      <c r="II54" s="57">
        <f t="shared" si="63"/>
        <v>0</v>
      </c>
      <c r="IJ54" s="57">
        <f t="shared" si="64"/>
        <v>0</v>
      </c>
      <c r="IK54" s="57">
        <f t="shared" si="65"/>
        <v>0</v>
      </c>
      <c r="IL54" s="57">
        <f t="shared" si="66"/>
        <v>0</v>
      </c>
      <c r="IM54" s="57">
        <f t="shared" si="67"/>
        <v>0</v>
      </c>
      <c r="IN54" s="57">
        <f t="shared" si="68"/>
        <v>0</v>
      </c>
      <c r="IO54" s="57">
        <f t="shared" si="207"/>
        <v>0</v>
      </c>
      <c r="IP54" s="57">
        <f t="shared" si="174"/>
        <v>0</v>
      </c>
      <c r="IQ54" s="57">
        <f t="shared" si="175"/>
        <v>0</v>
      </c>
      <c r="IR54" s="57">
        <f t="shared" si="176"/>
        <v>0</v>
      </c>
      <c r="IS54" s="57">
        <f t="shared" si="177"/>
        <v>0</v>
      </c>
      <c r="IT54" s="57">
        <f t="shared" si="178"/>
        <v>0</v>
      </c>
      <c r="IU54" s="57">
        <f t="shared" si="179"/>
        <v>0</v>
      </c>
      <c r="IV54" s="57">
        <f t="shared" si="180"/>
        <v>0</v>
      </c>
      <c r="IW54" s="57">
        <f t="shared" si="181"/>
        <v>0</v>
      </c>
    </row>
    <row r="55" spans="1:257" ht="17.100000000000001" customHeight="1" thickTop="1" thickBot="1" x14ac:dyDescent="0.25">
      <c r="A55" s="128"/>
      <c r="B55" s="115">
        <v>41</v>
      </c>
      <c r="C55" s="109"/>
      <c r="D55" s="5"/>
      <c r="E55" s="5"/>
      <c r="F55" s="5"/>
      <c r="G55" s="5"/>
      <c r="H55" s="5"/>
      <c r="I55" s="5"/>
      <c r="J55" s="5"/>
      <c r="K55" s="5"/>
      <c r="L55" s="119"/>
      <c r="M55" s="120"/>
      <c r="N55" s="119"/>
      <c r="O55" s="139"/>
      <c r="P55" s="139"/>
      <c r="Q55" s="139"/>
      <c r="R55" s="139"/>
      <c r="S55" s="120"/>
      <c r="T55" s="119"/>
      <c r="U55" s="120"/>
      <c r="V55" s="120"/>
      <c r="W55" s="140"/>
      <c r="X55" s="13" t="b">
        <v>0</v>
      </c>
      <c r="Y55" s="13" t="b">
        <v>0</v>
      </c>
      <c r="Z55" s="13" t="b">
        <v>0</v>
      </c>
      <c r="AA55" s="13" t="b">
        <v>0</v>
      </c>
      <c r="AB55" s="13" t="b">
        <v>0</v>
      </c>
      <c r="AC55" s="13" t="b">
        <v>0</v>
      </c>
      <c r="AD55" s="13" t="b">
        <v>0</v>
      </c>
      <c r="AE55" s="13" t="b">
        <v>0</v>
      </c>
      <c r="AG55" s="57">
        <f t="shared" si="189"/>
        <v>0</v>
      </c>
      <c r="AH55" s="57">
        <f t="shared" si="190"/>
        <v>0</v>
      </c>
      <c r="AI55" s="57">
        <f t="shared" si="191"/>
        <v>0</v>
      </c>
      <c r="AJ55" s="57">
        <f t="shared" si="192"/>
        <v>0</v>
      </c>
      <c r="AK55" s="57">
        <f t="shared" si="193"/>
        <v>0</v>
      </c>
      <c r="AL55" s="57">
        <f t="shared" si="194"/>
        <v>0</v>
      </c>
      <c r="AM55" s="57">
        <f t="shared" si="195"/>
        <v>0</v>
      </c>
      <c r="AN55" s="57">
        <f t="shared" si="196"/>
        <v>0</v>
      </c>
      <c r="AP55" s="57">
        <f t="shared" si="70"/>
        <v>0</v>
      </c>
      <c r="AQ55" s="57">
        <f t="shared" si="71"/>
        <v>0</v>
      </c>
      <c r="AS55" s="57">
        <f t="shared" si="197"/>
        <v>0</v>
      </c>
      <c r="AT55" s="57" t="b">
        <f t="shared" si="198"/>
        <v>1</v>
      </c>
      <c r="AU55" s="57">
        <f t="shared" si="72"/>
        <v>1</v>
      </c>
      <c r="AV55" s="63">
        <f t="shared" si="73"/>
        <v>0</v>
      </c>
      <c r="AW55" s="57">
        <f t="shared" si="182"/>
        <v>0</v>
      </c>
      <c r="AX55" s="57">
        <f t="shared" si="183"/>
        <v>0</v>
      </c>
      <c r="AY55" s="57">
        <f t="shared" si="182"/>
        <v>0</v>
      </c>
      <c r="AZ55" s="57">
        <f t="shared" si="187"/>
        <v>0</v>
      </c>
      <c r="BA55" s="57" t="str">
        <f t="shared" si="51"/>
        <v/>
      </c>
      <c r="BB55" s="57" t="str">
        <f t="shared" si="184"/>
        <v/>
      </c>
      <c r="BC55" s="57" t="str">
        <f t="shared" si="74"/>
        <v/>
      </c>
      <c r="BD55" s="57" t="str">
        <f t="shared" si="75"/>
        <v/>
      </c>
      <c r="BE55" s="57" t="str">
        <f t="shared" si="76"/>
        <v/>
      </c>
      <c r="BG55" s="57">
        <f>IF(BF65=2,C55,0)</f>
        <v>0</v>
      </c>
      <c r="BH55" s="57">
        <f t="shared" si="77"/>
        <v>0</v>
      </c>
      <c r="BI55" s="57" t="str">
        <f t="shared" si="199"/>
        <v/>
      </c>
      <c r="BL55" s="57">
        <f t="shared" si="78"/>
        <v>0</v>
      </c>
      <c r="BM55" s="57">
        <f t="shared" si="79"/>
        <v>0</v>
      </c>
      <c r="BN55" s="57">
        <f t="shared" si="80"/>
        <v>0</v>
      </c>
      <c r="BO55" s="57">
        <f t="shared" si="81"/>
        <v>0</v>
      </c>
      <c r="BP55" s="57">
        <f t="shared" si="82"/>
        <v>0</v>
      </c>
      <c r="BQ55" s="57">
        <f t="shared" si="83"/>
        <v>0</v>
      </c>
      <c r="BR55" s="57">
        <f t="shared" si="84"/>
        <v>0</v>
      </c>
      <c r="BS55" s="57">
        <f t="shared" si="85"/>
        <v>0</v>
      </c>
      <c r="BT55" s="57">
        <f t="shared" si="86"/>
        <v>0</v>
      </c>
      <c r="BU55" s="57">
        <f t="shared" si="87"/>
        <v>0</v>
      </c>
      <c r="BV55" s="57">
        <f t="shared" si="88"/>
        <v>0</v>
      </c>
      <c r="BW55" s="57">
        <f t="shared" si="89"/>
        <v>0</v>
      </c>
      <c r="BX55" s="57">
        <f t="shared" si="90"/>
        <v>0</v>
      </c>
      <c r="BY55" s="57">
        <f t="shared" si="91"/>
        <v>0</v>
      </c>
      <c r="BZ55" s="57">
        <f t="shared" si="92"/>
        <v>0</v>
      </c>
      <c r="CA55" s="57">
        <f t="shared" si="93"/>
        <v>0</v>
      </c>
      <c r="CC55" s="57">
        <f>N17-B55</f>
        <v>-29</v>
      </c>
      <c r="CD55" s="57">
        <f t="shared" si="94"/>
        <v>0</v>
      </c>
      <c r="CE55" s="57" t="str">
        <f t="shared" si="185"/>
        <v>4</v>
      </c>
      <c r="CF55" s="57" t="str">
        <f t="shared" si="95"/>
        <v/>
      </c>
      <c r="CG55" s="57">
        <f t="shared" si="96"/>
        <v>0</v>
      </c>
      <c r="CH55" s="57">
        <f t="shared" si="97"/>
        <v>0</v>
      </c>
      <c r="CI55" s="57">
        <f t="shared" si="98"/>
        <v>0</v>
      </c>
      <c r="CJ55" s="57">
        <f t="shared" si="99"/>
        <v>0</v>
      </c>
      <c r="CK55" s="57" t="str">
        <f t="shared" si="100"/>
        <v/>
      </c>
      <c r="CL55" s="57" t="str">
        <f t="shared" si="53"/>
        <v/>
      </c>
      <c r="CM55" s="57">
        <f t="shared" si="101"/>
        <v>2</v>
      </c>
      <c r="CN55" s="57">
        <f t="shared" si="102"/>
        <v>-27</v>
      </c>
      <c r="CO55" s="57" t="str">
        <f t="shared" si="103"/>
        <v/>
      </c>
      <c r="CP55" s="57" t="str">
        <f t="shared" si="54"/>
        <v/>
      </c>
      <c r="DH55" s="59">
        <f t="shared" si="104"/>
        <v>0</v>
      </c>
      <c r="DI55" s="59">
        <f t="shared" si="105"/>
        <v>0</v>
      </c>
      <c r="DJ55" s="70">
        <f t="shared" si="106"/>
        <v>0</v>
      </c>
      <c r="DK55" s="59">
        <f t="shared" si="107"/>
        <v>0</v>
      </c>
      <c r="DL55" s="70">
        <f t="shared" si="108"/>
        <v>0</v>
      </c>
      <c r="DM55" s="59">
        <f t="shared" si="109"/>
        <v>0</v>
      </c>
      <c r="DN55" s="70">
        <f t="shared" si="110"/>
        <v>0</v>
      </c>
      <c r="DO55" s="59">
        <f t="shared" si="111"/>
        <v>0</v>
      </c>
      <c r="DP55" s="59">
        <f t="shared" si="112"/>
        <v>0</v>
      </c>
      <c r="DQ55" s="59">
        <f t="shared" si="113"/>
        <v>0</v>
      </c>
      <c r="DR55" s="59">
        <f t="shared" si="114"/>
        <v>0</v>
      </c>
      <c r="DS55" s="59">
        <f t="shared" si="115"/>
        <v>0</v>
      </c>
      <c r="DT55" s="70">
        <f t="shared" si="116"/>
        <v>0</v>
      </c>
      <c r="DU55" s="59">
        <f t="shared" si="117"/>
        <v>0</v>
      </c>
      <c r="DV55" s="70">
        <f t="shared" si="118"/>
        <v>0</v>
      </c>
      <c r="DW55" s="59">
        <f t="shared" si="119"/>
        <v>0</v>
      </c>
      <c r="DY55" s="70">
        <f t="shared" si="120"/>
        <v>0</v>
      </c>
      <c r="DZ55" s="59">
        <f t="shared" si="120"/>
        <v>0</v>
      </c>
      <c r="EA55" s="59">
        <f t="shared" si="121"/>
        <v>0</v>
      </c>
      <c r="EB55" s="59" t="str">
        <f t="shared" si="122"/>
        <v/>
      </c>
      <c r="EC55" s="59" t="str">
        <f t="shared" si="55"/>
        <v/>
      </c>
      <c r="EI55" s="59">
        <f>IF(BF65=2,C55,0)</f>
        <v>0</v>
      </c>
      <c r="EJ55" s="59">
        <f t="shared" si="123"/>
        <v>0</v>
      </c>
      <c r="EK55" s="59" t="str">
        <f t="shared" si="124"/>
        <v/>
      </c>
      <c r="EL55" s="59" t="str">
        <f t="shared" si="125"/>
        <v/>
      </c>
      <c r="EM55" s="59" t="str">
        <f t="shared" si="126"/>
        <v/>
      </c>
      <c r="EN55" s="59" t="str">
        <f t="shared" si="127"/>
        <v/>
      </c>
      <c r="EO55" s="59" t="str">
        <f t="shared" si="128"/>
        <v/>
      </c>
      <c r="EP55" s="59" t="str">
        <f t="shared" si="129"/>
        <v/>
      </c>
      <c r="EQ55" s="59">
        <f t="shared" si="200"/>
        <v>0</v>
      </c>
      <c r="EU55" s="59">
        <f t="shared" si="130"/>
        <v>0</v>
      </c>
      <c r="EV55" s="59">
        <f t="shared" si="131"/>
        <v>0</v>
      </c>
      <c r="EW55" s="59">
        <f t="shared" si="132"/>
        <v>0</v>
      </c>
      <c r="EX55" s="59">
        <f t="shared" si="133"/>
        <v>0</v>
      </c>
      <c r="EY55" s="59">
        <f t="shared" si="134"/>
        <v>0</v>
      </c>
      <c r="EZ55" s="59">
        <f t="shared" si="135"/>
        <v>0</v>
      </c>
      <c r="FA55" s="59">
        <f t="shared" si="136"/>
        <v>0</v>
      </c>
      <c r="FB55" s="59">
        <f t="shared" si="137"/>
        <v>0</v>
      </c>
      <c r="FD55" s="59">
        <f t="shared" si="208"/>
        <v>0.8</v>
      </c>
      <c r="FE55" s="59">
        <f t="shared" si="208"/>
        <v>0.8</v>
      </c>
      <c r="FF55" s="59">
        <f t="shared" si="208"/>
        <v>0.65</v>
      </c>
      <c r="FG55" s="59">
        <f t="shared" si="208"/>
        <v>0.65</v>
      </c>
      <c r="FH55" s="59">
        <f t="shared" si="208"/>
        <v>0.5</v>
      </c>
      <c r="FI55" s="59">
        <f t="shared" si="208"/>
        <v>0.5</v>
      </c>
      <c r="FJ55" s="59">
        <f t="shared" si="208"/>
        <v>0.5</v>
      </c>
      <c r="FK55" s="59">
        <f t="shared" si="201"/>
        <v>0.5</v>
      </c>
      <c r="FM55" s="59">
        <f t="shared" si="139"/>
        <v>0</v>
      </c>
      <c r="FN55" s="59">
        <f t="shared" si="186"/>
        <v>0</v>
      </c>
      <c r="FO55" s="59">
        <f t="shared" si="140"/>
        <v>0</v>
      </c>
      <c r="FP55" s="59">
        <f t="shared" si="141"/>
        <v>0</v>
      </c>
      <c r="FQ55" s="59">
        <f t="shared" si="142"/>
        <v>0</v>
      </c>
      <c r="FR55" s="59">
        <f t="shared" si="143"/>
        <v>0</v>
      </c>
      <c r="FS55" s="59">
        <f t="shared" si="144"/>
        <v>0</v>
      </c>
      <c r="FT55" s="59">
        <f t="shared" si="145"/>
        <v>0</v>
      </c>
      <c r="FU55" s="59">
        <f t="shared" si="202"/>
        <v>0</v>
      </c>
      <c r="FW55" s="59">
        <f t="shared" si="146"/>
        <v>0</v>
      </c>
      <c r="FX55" s="59">
        <f t="shared" si="147"/>
        <v>0</v>
      </c>
      <c r="FY55" s="59">
        <f t="shared" si="148"/>
        <v>0</v>
      </c>
      <c r="FZ55" s="59">
        <f t="shared" si="149"/>
        <v>0</v>
      </c>
      <c r="GA55" s="59">
        <f t="shared" si="150"/>
        <v>0</v>
      </c>
      <c r="GB55" s="59">
        <f t="shared" si="151"/>
        <v>0</v>
      </c>
      <c r="GC55" s="59">
        <f t="shared" si="152"/>
        <v>0</v>
      </c>
      <c r="GD55" s="59">
        <f t="shared" si="153"/>
        <v>0</v>
      </c>
      <c r="GF55" s="59">
        <f t="shared" si="209"/>
        <v>0.85</v>
      </c>
      <c r="GG55" s="59">
        <f t="shared" si="209"/>
        <v>0.85</v>
      </c>
      <c r="GH55" s="59">
        <f t="shared" si="209"/>
        <v>0.6</v>
      </c>
      <c r="GI55" s="59">
        <f t="shared" si="209"/>
        <v>0.6</v>
      </c>
      <c r="GJ55" s="59">
        <f t="shared" si="209"/>
        <v>0.5</v>
      </c>
      <c r="GK55" s="59">
        <f t="shared" si="209"/>
        <v>0.5</v>
      </c>
      <c r="GL55" s="59">
        <f t="shared" si="209"/>
        <v>0.5</v>
      </c>
      <c r="GM55" s="59">
        <f t="shared" si="203"/>
        <v>0.5</v>
      </c>
      <c r="GO55" s="59">
        <v>11</v>
      </c>
      <c r="GP55" s="59">
        <v>12</v>
      </c>
      <c r="GQ55" s="59">
        <v>20</v>
      </c>
      <c r="GR55" s="59">
        <v>25</v>
      </c>
      <c r="GS55" s="59">
        <v>35</v>
      </c>
      <c r="GT55" s="59">
        <v>35</v>
      </c>
      <c r="GU55" s="59">
        <v>40</v>
      </c>
      <c r="GV55" s="59">
        <v>40</v>
      </c>
      <c r="GX55" s="59">
        <f t="shared" si="155"/>
        <v>0</v>
      </c>
      <c r="GY55" s="59">
        <f t="shared" si="156"/>
        <v>0</v>
      </c>
      <c r="GZ55" s="59">
        <f t="shared" si="157"/>
        <v>0</v>
      </c>
      <c r="HA55" s="59">
        <f t="shared" si="158"/>
        <v>0</v>
      </c>
      <c r="HB55" s="59">
        <f t="shared" si="159"/>
        <v>0</v>
      </c>
      <c r="HC55" s="59">
        <f t="shared" si="160"/>
        <v>0</v>
      </c>
      <c r="HD55" s="59">
        <f t="shared" si="161"/>
        <v>0</v>
      </c>
      <c r="HE55" s="59">
        <f t="shared" si="162"/>
        <v>0</v>
      </c>
      <c r="HF55" s="59">
        <f t="shared" si="204"/>
        <v>0</v>
      </c>
      <c r="HL55" s="57" t="str">
        <f t="shared" si="163"/>
        <v/>
      </c>
      <c r="HM55" s="57" t="str">
        <f t="shared" si="164"/>
        <v/>
      </c>
      <c r="HN55" s="61" t="str">
        <f t="shared" si="165"/>
        <v/>
      </c>
      <c r="HO55" s="57" t="str">
        <f t="shared" si="188"/>
        <v>2</v>
      </c>
      <c r="HP55" s="57" t="str">
        <f t="shared" si="166"/>
        <v/>
      </c>
      <c r="HQ55" s="57">
        <f t="shared" si="167"/>
        <v>0</v>
      </c>
      <c r="HR55" s="57" t="str">
        <f t="shared" si="168"/>
        <v/>
      </c>
      <c r="HS55" s="57" t="str">
        <f t="shared" si="169"/>
        <v/>
      </c>
      <c r="HT55" s="57">
        <f t="shared" si="205"/>
        <v>0</v>
      </c>
      <c r="HU55" s="57" t="str">
        <f t="shared" si="170"/>
        <v>1</v>
      </c>
      <c r="HV55" s="57">
        <f t="shared" si="171"/>
        <v>-28</v>
      </c>
      <c r="HW55" s="57" t="str">
        <f t="shared" si="172"/>
        <v/>
      </c>
      <c r="HX55" s="57" t="str">
        <f t="shared" si="210"/>
        <v>10</v>
      </c>
      <c r="HY55" s="57" t="str">
        <f t="shared" si="210"/>
        <v>13</v>
      </c>
      <c r="HZ55" s="57" t="str">
        <f t="shared" si="210"/>
        <v>11</v>
      </c>
      <c r="IA55" s="57" t="str">
        <f t="shared" si="210"/>
        <v>16</v>
      </c>
      <c r="IB55" s="57" t="str">
        <f t="shared" si="210"/>
        <v>20</v>
      </c>
      <c r="IC55" s="57" t="str">
        <f t="shared" si="210"/>
        <v>22</v>
      </c>
      <c r="ID55" s="57" t="str">
        <f t="shared" si="210"/>
        <v>27</v>
      </c>
      <c r="IE55" s="57" t="str">
        <f t="shared" si="206"/>
        <v>31</v>
      </c>
      <c r="IG55" s="57">
        <f t="shared" si="61"/>
        <v>0</v>
      </c>
      <c r="IH55" s="57">
        <f t="shared" si="62"/>
        <v>0</v>
      </c>
      <c r="II55" s="57">
        <f t="shared" si="63"/>
        <v>0</v>
      </c>
      <c r="IJ55" s="57">
        <f t="shared" si="64"/>
        <v>0</v>
      </c>
      <c r="IK55" s="57">
        <f t="shared" si="65"/>
        <v>0</v>
      </c>
      <c r="IL55" s="57">
        <f t="shared" si="66"/>
        <v>0</v>
      </c>
      <c r="IM55" s="57">
        <f t="shared" si="67"/>
        <v>0</v>
      </c>
      <c r="IN55" s="57">
        <f t="shared" si="68"/>
        <v>0</v>
      </c>
      <c r="IO55" s="57">
        <f t="shared" si="207"/>
        <v>0</v>
      </c>
      <c r="IP55" s="57">
        <f t="shared" si="174"/>
        <v>0</v>
      </c>
      <c r="IQ55" s="57">
        <f t="shared" si="175"/>
        <v>0</v>
      </c>
      <c r="IR55" s="57">
        <f t="shared" si="176"/>
        <v>0</v>
      </c>
      <c r="IS55" s="57">
        <f t="shared" si="177"/>
        <v>0</v>
      </c>
      <c r="IT55" s="57">
        <f t="shared" si="178"/>
        <v>0</v>
      </c>
      <c r="IU55" s="57">
        <f t="shared" si="179"/>
        <v>0</v>
      </c>
      <c r="IV55" s="57">
        <f t="shared" si="180"/>
        <v>0</v>
      </c>
      <c r="IW55" s="57">
        <f t="shared" si="181"/>
        <v>0</v>
      </c>
    </row>
    <row r="56" spans="1:257" ht="17.100000000000001" customHeight="1" thickTop="1" thickBot="1" x14ac:dyDescent="0.25">
      <c r="A56" s="128"/>
      <c r="B56" s="115">
        <v>42</v>
      </c>
      <c r="C56" s="109"/>
      <c r="D56" s="5"/>
      <c r="E56" s="5"/>
      <c r="F56" s="5"/>
      <c r="G56" s="5"/>
      <c r="H56" s="5"/>
      <c r="I56" s="5"/>
      <c r="J56" s="5"/>
      <c r="K56" s="5"/>
      <c r="L56" s="119"/>
      <c r="M56" s="120"/>
      <c r="N56" s="119"/>
      <c r="O56" s="120"/>
      <c r="P56" s="119"/>
      <c r="Q56" s="120"/>
      <c r="R56" s="119"/>
      <c r="S56" s="120"/>
      <c r="T56" s="119"/>
      <c r="U56" s="120"/>
      <c r="V56" s="120"/>
      <c r="W56" s="140"/>
      <c r="X56" s="13" t="b">
        <v>0</v>
      </c>
      <c r="Y56" s="13" t="b">
        <v>0</v>
      </c>
      <c r="Z56" s="13" t="b">
        <v>0</v>
      </c>
      <c r="AA56" s="13" t="b">
        <v>0</v>
      </c>
      <c r="AB56" s="13" t="b">
        <v>0</v>
      </c>
      <c r="AC56" s="13" t="b">
        <v>0</v>
      </c>
      <c r="AD56" s="13" t="b">
        <v>0</v>
      </c>
      <c r="AE56" s="13" t="b">
        <v>0</v>
      </c>
      <c r="AG56" s="57">
        <f t="shared" si="189"/>
        <v>0</v>
      </c>
      <c r="AH56" s="57">
        <f t="shared" si="190"/>
        <v>0</v>
      </c>
      <c r="AI56" s="57">
        <f t="shared" si="191"/>
        <v>0</v>
      </c>
      <c r="AJ56" s="57">
        <f t="shared" si="192"/>
        <v>0</v>
      </c>
      <c r="AK56" s="57">
        <f t="shared" si="193"/>
        <v>0</v>
      </c>
      <c r="AL56" s="57">
        <f t="shared" si="194"/>
        <v>0</v>
      </c>
      <c r="AM56" s="57">
        <f t="shared" si="195"/>
        <v>0</v>
      </c>
      <c r="AN56" s="57">
        <f t="shared" si="196"/>
        <v>0</v>
      </c>
      <c r="AP56" s="57">
        <f t="shared" si="70"/>
        <v>0</v>
      </c>
      <c r="AQ56" s="57">
        <f t="shared" si="71"/>
        <v>0</v>
      </c>
      <c r="AS56" s="57">
        <f t="shared" si="197"/>
        <v>0</v>
      </c>
      <c r="AT56" s="57" t="b">
        <f t="shared" si="198"/>
        <v>1</v>
      </c>
      <c r="AU56" s="57">
        <f t="shared" si="72"/>
        <v>1</v>
      </c>
      <c r="AV56" s="63">
        <f t="shared" si="73"/>
        <v>0</v>
      </c>
      <c r="AW56" s="57">
        <f t="shared" si="182"/>
        <v>0</v>
      </c>
      <c r="AX56" s="57">
        <f t="shared" si="183"/>
        <v>0</v>
      </c>
      <c r="AY56" s="57">
        <f t="shared" si="182"/>
        <v>0</v>
      </c>
      <c r="AZ56" s="57">
        <f t="shared" si="187"/>
        <v>0</v>
      </c>
      <c r="BA56" s="57" t="str">
        <f t="shared" si="51"/>
        <v/>
      </c>
      <c r="BB56" s="57" t="str">
        <f t="shared" si="184"/>
        <v/>
      </c>
      <c r="BC56" s="57" t="str">
        <f t="shared" si="74"/>
        <v/>
      </c>
      <c r="BD56" s="57" t="str">
        <f t="shared" si="75"/>
        <v/>
      </c>
      <c r="BE56" s="57" t="str">
        <f t="shared" si="76"/>
        <v/>
      </c>
      <c r="BG56" s="57">
        <f>IF(BF65=2,C56,0)</f>
        <v>0</v>
      </c>
      <c r="BH56" s="57">
        <f t="shared" si="77"/>
        <v>0</v>
      </c>
      <c r="BI56" s="57" t="str">
        <f t="shared" si="199"/>
        <v/>
      </c>
      <c r="BL56" s="57">
        <f t="shared" si="78"/>
        <v>0</v>
      </c>
      <c r="BM56" s="57">
        <f t="shared" si="79"/>
        <v>0</v>
      </c>
      <c r="BN56" s="57">
        <f t="shared" si="80"/>
        <v>0</v>
      </c>
      <c r="BO56" s="57">
        <f t="shared" si="81"/>
        <v>0</v>
      </c>
      <c r="BP56" s="57">
        <f t="shared" si="82"/>
        <v>0</v>
      </c>
      <c r="BQ56" s="57">
        <f t="shared" si="83"/>
        <v>0</v>
      </c>
      <c r="BR56" s="57">
        <f t="shared" si="84"/>
        <v>0</v>
      </c>
      <c r="BS56" s="57">
        <f t="shared" si="85"/>
        <v>0</v>
      </c>
      <c r="BT56" s="57">
        <f t="shared" si="86"/>
        <v>0</v>
      </c>
      <c r="BU56" s="57">
        <f t="shared" si="87"/>
        <v>0</v>
      </c>
      <c r="BV56" s="57">
        <f t="shared" si="88"/>
        <v>0</v>
      </c>
      <c r="BW56" s="57">
        <f t="shared" si="89"/>
        <v>0</v>
      </c>
      <c r="BX56" s="57">
        <f t="shared" si="90"/>
        <v>0</v>
      </c>
      <c r="BY56" s="57">
        <f t="shared" si="91"/>
        <v>0</v>
      </c>
      <c r="BZ56" s="57">
        <f t="shared" si="92"/>
        <v>0</v>
      </c>
      <c r="CA56" s="57">
        <f t="shared" si="93"/>
        <v>0</v>
      </c>
      <c r="CC56" s="57">
        <f>N17-B56</f>
        <v>-30</v>
      </c>
      <c r="CD56" s="57">
        <f t="shared" si="94"/>
        <v>0</v>
      </c>
      <c r="CE56" s="57" t="str">
        <f t="shared" si="185"/>
        <v>4</v>
      </c>
      <c r="CF56" s="57" t="str">
        <f t="shared" si="95"/>
        <v/>
      </c>
      <c r="CG56" s="57">
        <f t="shared" si="96"/>
        <v>0</v>
      </c>
      <c r="CH56" s="57">
        <f t="shared" si="97"/>
        <v>0</v>
      </c>
      <c r="CI56" s="57">
        <f t="shared" si="98"/>
        <v>0</v>
      </c>
      <c r="CJ56" s="57">
        <f t="shared" si="99"/>
        <v>0</v>
      </c>
      <c r="CK56" s="57" t="str">
        <f t="shared" si="100"/>
        <v/>
      </c>
      <c r="CL56" s="57" t="str">
        <f t="shared" si="53"/>
        <v/>
      </c>
      <c r="CM56" s="57">
        <f t="shared" si="101"/>
        <v>2</v>
      </c>
      <c r="CN56" s="57">
        <f t="shared" si="102"/>
        <v>-28</v>
      </c>
      <c r="CO56" s="57" t="str">
        <f t="shared" si="103"/>
        <v/>
      </c>
      <c r="CP56" s="57" t="str">
        <f t="shared" si="54"/>
        <v/>
      </c>
      <c r="DH56" s="59">
        <f t="shared" si="104"/>
        <v>0</v>
      </c>
      <c r="DI56" s="59">
        <f t="shared" si="105"/>
        <v>0</v>
      </c>
      <c r="DJ56" s="70">
        <f t="shared" si="106"/>
        <v>0</v>
      </c>
      <c r="DK56" s="59">
        <f t="shared" si="107"/>
        <v>0</v>
      </c>
      <c r="DL56" s="70">
        <f t="shared" si="108"/>
        <v>0</v>
      </c>
      <c r="DM56" s="59">
        <f t="shared" si="109"/>
        <v>0</v>
      </c>
      <c r="DN56" s="70">
        <f t="shared" si="110"/>
        <v>0</v>
      </c>
      <c r="DO56" s="59">
        <f t="shared" si="111"/>
        <v>0</v>
      </c>
      <c r="DP56" s="59">
        <f t="shared" si="112"/>
        <v>0</v>
      </c>
      <c r="DQ56" s="59">
        <f t="shared" si="113"/>
        <v>0</v>
      </c>
      <c r="DR56" s="59">
        <f t="shared" si="114"/>
        <v>0</v>
      </c>
      <c r="DS56" s="59">
        <f t="shared" si="115"/>
        <v>0</v>
      </c>
      <c r="DT56" s="70">
        <f t="shared" si="116"/>
        <v>0</v>
      </c>
      <c r="DU56" s="59">
        <f t="shared" si="117"/>
        <v>0</v>
      </c>
      <c r="DV56" s="70">
        <f t="shared" si="118"/>
        <v>0</v>
      </c>
      <c r="DW56" s="59">
        <f t="shared" si="119"/>
        <v>0</v>
      </c>
      <c r="DY56" s="70">
        <f t="shared" si="120"/>
        <v>0</v>
      </c>
      <c r="DZ56" s="59">
        <f t="shared" si="120"/>
        <v>0</v>
      </c>
      <c r="EA56" s="59">
        <f t="shared" si="121"/>
        <v>0</v>
      </c>
      <c r="EB56" s="59" t="str">
        <f t="shared" si="122"/>
        <v/>
      </c>
      <c r="EC56" s="59" t="str">
        <f t="shared" si="55"/>
        <v/>
      </c>
      <c r="EI56" s="59">
        <f>IF(BF65=2,C56,0)</f>
        <v>0</v>
      </c>
      <c r="EJ56" s="59">
        <f t="shared" si="123"/>
        <v>0</v>
      </c>
      <c r="EK56" s="59" t="str">
        <f t="shared" si="124"/>
        <v/>
      </c>
      <c r="EL56" s="59" t="str">
        <f t="shared" si="125"/>
        <v/>
      </c>
      <c r="EM56" s="59" t="str">
        <f t="shared" si="126"/>
        <v/>
      </c>
      <c r="EN56" s="59" t="str">
        <f t="shared" si="127"/>
        <v/>
      </c>
      <c r="EO56" s="59" t="str">
        <f t="shared" si="128"/>
        <v/>
      </c>
      <c r="EP56" s="59" t="str">
        <f t="shared" si="129"/>
        <v/>
      </c>
      <c r="EQ56" s="59">
        <f t="shared" si="200"/>
        <v>0</v>
      </c>
      <c r="EU56" s="59">
        <f t="shared" si="130"/>
        <v>0</v>
      </c>
      <c r="EV56" s="59">
        <f t="shared" si="131"/>
        <v>0</v>
      </c>
      <c r="EW56" s="59">
        <f t="shared" si="132"/>
        <v>0</v>
      </c>
      <c r="EX56" s="59">
        <f t="shared" si="133"/>
        <v>0</v>
      </c>
      <c r="EY56" s="59">
        <f t="shared" si="134"/>
        <v>0</v>
      </c>
      <c r="EZ56" s="59">
        <f t="shared" si="135"/>
        <v>0</v>
      </c>
      <c r="FA56" s="59">
        <f t="shared" si="136"/>
        <v>0</v>
      </c>
      <c r="FB56" s="59">
        <f t="shared" si="137"/>
        <v>0</v>
      </c>
      <c r="FD56" s="59">
        <f t="shared" si="208"/>
        <v>0.8</v>
      </c>
      <c r="FE56" s="59">
        <f t="shared" si="208"/>
        <v>0.8</v>
      </c>
      <c r="FF56" s="59">
        <f t="shared" si="208"/>
        <v>0.65</v>
      </c>
      <c r="FG56" s="59">
        <f t="shared" si="208"/>
        <v>0.65</v>
      </c>
      <c r="FH56" s="59">
        <f t="shared" si="208"/>
        <v>0.5</v>
      </c>
      <c r="FI56" s="59">
        <f t="shared" si="208"/>
        <v>0.5</v>
      </c>
      <c r="FJ56" s="59">
        <f t="shared" si="208"/>
        <v>0.5</v>
      </c>
      <c r="FK56" s="59">
        <f t="shared" si="201"/>
        <v>0.5</v>
      </c>
      <c r="FM56" s="59">
        <f t="shared" si="139"/>
        <v>0</v>
      </c>
      <c r="FN56" s="59">
        <f t="shared" si="186"/>
        <v>0</v>
      </c>
      <c r="FO56" s="59">
        <f t="shared" si="140"/>
        <v>0</v>
      </c>
      <c r="FP56" s="59">
        <f t="shared" si="141"/>
        <v>0</v>
      </c>
      <c r="FQ56" s="59">
        <f t="shared" si="142"/>
        <v>0</v>
      </c>
      <c r="FR56" s="59">
        <f t="shared" si="143"/>
        <v>0</v>
      </c>
      <c r="FS56" s="59">
        <f t="shared" si="144"/>
        <v>0</v>
      </c>
      <c r="FT56" s="59">
        <f t="shared" si="145"/>
        <v>0</v>
      </c>
      <c r="FU56" s="59">
        <f t="shared" si="202"/>
        <v>0</v>
      </c>
      <c r="FW56" s="59">
        <f t="shared" si="146"/>
        <v>0</v>
      </c>
      <c r="FX56" s="59">
        <f t="shared" si="147"/>
        <v>0</v>
      </c>
      <c r="FY56" s="59">
        <f t="shared" si="148"/>
        <v>0</v>
      </c>
      <c r="FZ56" s="59">
        <f t="shared" si="149"/>
        <v>0</v>
      </c>
      <c r="GA56" s="59">
        <f t="shared" si="150"/>
        <v>0</v>
      </c>
      <c r="GB56" s="59">
        <f t="shared" si="151"/>
        <v>0</v>
      </c>
      <c r="GC56" s="59">
        <f t="shared" si="152"/>
        <v>0</v>
      </c>
      <c r="GD56" s="59">
        <f t="shared" si="153"/>
        <v>0</v>
      </c>
      <c r="GF56" s="59">
        <f t="shared" si="209"/>
        <v>0.85</v>
      </c>
      <c r="GG56" s="59">
        <f t="shared" si="209"/>
        <v>0.85</v>
      </c>
      <c r="GH56" s="59">
        <f t="shared" si="209"/>
        <v>0.6</v>
      </c>
      <c r="GI56" s="59">
        <f t="shared" si="209"/>
        <v>0.6</v>
      </c>
      <c r="GJ56" s="59">
        <f t="shared" si="209"/>
        <v>0.5</v>
      </c>
      <c r="GK56" s="59">
        <f t="shared" si="209"/>
        <v>0.5</v>
      </c>
      <c r="GL56" s="59">
        <f t="shared" si="209"/>
        <v>0.5</v>
      </c>
      <c r="GM56" s="59">
        <f t="shared" si="203"/>
        <v>0.5</v>
      </c>
      <c r="GO56" s="59">
        <v>11</v>
      </c>
      <c r="GP56" s="59">
        <v>12</v>
      </c>
      <c r="GQ56" s="59">
        <v>20</v>
      </c>
      <c r="GR56" s="59">
        <v>25</v>
      </c>
      <c r="GS56" s="59">
        <v>35</v>
      </c>
      <c r="GT56" s="59">
        <v>35</v>
      </c>
      <c r="GU56" s="59">
        <v>40</v>
      </c>
      <c r="GV56" s="59">
        <v>40</v>
      </c>
      <c r="GX56" s="59">
        <f t="shared" si="155"/>
        <v>0</v>
      </c>
      <c r="GY56" s="59">
        <f t="shared" si="156"/>
        <v>0</v>
      </c>
      <c r="GZ56" s="59">
        <f t="shared" si="157"/>
        <v>0</v>
      </c>
      <c r="HA56" s="59">
        <f t="shared" si="158"/>
        <v>0</v>
      </c>
      <c r="HB56" s="59">
        <f t="shared" si="159"/>
        <v>0</v>
      </c>
      <c r="HC56" s="59">
        <f t="shared" si="160"/>
        <v>0</v>
      </c>
      <c r="HD56" s="59">
        <f t="shared" si="161"/>
        <v>0</v>
      </c>
      <c r="HE56" s="59">
        <f t="shared" si="162"/>
        <v>0</v>
      </c>
      <c r="HF56" s="59">
        <f t="shared" si="204"/>
        <v>0</v>
      </c>
      <c r="HL56" s="57" t="str">
        <f t="shared" si="163"/>
        <v/>
      </c>
      <c r="HM56" s="57" t="str">
        <f t="shared" si="164"/>
        <v/>
      </c>
      <c r="HN56" s="61" t="str">
        <f t="shared" si="165"/>
        <v/>
      </c>
      <c r="HO56" s="57" t="str">
        <f t="shared" si="188"/>
        <v>2</v>
      </c>
      <c r="HP56" s="57" t="str">
        <f t="shared" si="166"/>
        <v/>
      </c>
      <c r="HQ56" s="57">
        <f t="shared" si="167"/>
        <v>0</v>
      </c>
      <c r="HR56" s="57" t="str">
        <f t="shared" si="168"/>
        <v/>
      </c>
      <c r="HS56" s="57" t="str">
        <f t="shared" si="169"/>
        <v/>
      </c>
      <c r="HT56" s="57">
        <f t="shared" si="205"/>
        <v>0</v>
      </c>
      <c r="HU56" s="57" t="str">
        <f t="shared" si="170"/>
        <v>1</v>
      </c>
      <c r="HV56" s="57">
        <f t="shared" si="171"/>
        <v>-29</v>
      </c>
      <c r="HW56" s="57" t="str">
        <f t="shared" si="172"/>
        <v/>
      </c>
      <c r="HX56" s="57" t="str">
        <f t="shared" si="210"/>
        <v>10</v>
      </c>
      <c r="HY56" s="57" t="str">
        <f t="shared" si="210"/>
        <v>13</v>
      </c>
      <c r="HZ56" s="57" t="str">
        <f t="shared" si="210"/>
        <v>11</v>
      </c>
      <c r="IA56" s="57" t="str">
        <f t="shared" si="210"/>
        <v>16</v>
      </c>
      <c r="IB56" s="57" t="str">
        <f t="shared" si="210"/>
        <v>20</v>
      </c>
      <c r="IC56" s="57" t="str">
        <f t="shared" si="210"/>
        <v>22</v>
      </c>
      <c r="ID56" s="57" t="str">
        <f t="shared" si="210"/>
        <v>27</v>
      </c>
      <c r="IE56" s="57" t="str">
        <f t="shared" si="206"/>
        <v>31</v>
      </c>
      <c r="IG56" s="57">
        <f t="shared" si="61"/>
        <v>0</v>
      </c>
      <c r="IH56" s="57">
        <f t="shared" si="62"/>
        <v>0</v>
      </c>
      <c r="II56" s="57">
        <f t="shared" si="63"/>
        <v>0</v>
      </c>
      <c r="IJ56" s="57">
        <f t="shared" si="64"/>
        <v>0</v>
      </c>
      <c r="IK56" s="57">
        <f t="shared" si="65"/>
        <v>0</v>
      </c>
      <c r="IL56" s="57">
        <f t="shared" si="66"/>
        <v>0</v>
      </c>
      <c r="IM56" s="57">
        <f t="shared" si="67"/>
        <v>0</v>
      </c>
      <c r="IN56" s="57">
        <f t="shared" si="68"/>
        <v>0</v>
      </c>
      <c r="IO56" s="57">
        <f t="shared" si="207"/>
        <v>0</v>
      </c>
      <c r="IP56" s="57">
        <f t="shared" si="174"/>
        <v>0</v>
      </c>
      <c r="IQ56" s="57">
        <f t="shared" si="175"/>
        <v>0</v>
      </c>
      <c r="IR56" s="57">
        <f t="shared" si="176"/>
        <v>0</v>
      </c>
      <c r="IS56" s="57">
        <f t="shared" si="177"/>
        <v>0</v>
      </c>
      <c r="IT56" s="57">
        <f t="shared" si="178"/>
        <v>0</v>
      </c>
      <c r="IU56" s="57">
        <f t="shared" si="179"/>
        <v>0</v>
      </c>
      <c r="IV56" s="57">
        <f t="shared" si="180"/>
        <v>0</v>
      </c>
      <c r="IW56" s="57">
        <f t="shared" si="181"/>
        <v>0</v>
      </c>
    </row>
    <row r="57" spans="1:257" ht="17.100000000000001" customHeight="1" thickTop="1" thickBot="1" x14ac:dyDescent="0.25">
      <c r="A57" s="128"/>
      <c r="B57" s="115">
        <v>43</v>
      </c>
      <c r="C57" s="109"/>
      <c r="D57" s="5"/>
      <c r="E57" s="5"/>
      <c r="F57" s="5"/>
      <c r="G57" s="5"/>
      <c r="H57" s="5"/>
      <c r="I57" s="5"/>
      <c r="J57" s="5"/>
      <c r="K57" s="5"/>
      <c r="L57" s="119"/>
      <c r="M57" s="120"/>
      <c r="N57" s="119"/>
      <c r="O57" s="120"/>
      <c r="P57" s="119"/>
      <c r="Q57" s="120"/>
      <c r="R57" s="119"/>
      <c r="S57" s="120"/>
      <c r="T57" s="119"/>
      <c r="U57" s="120"/>
      <c r="V57" s="120"/>
      <c r="W57" s="140"/>
      <c r="X57" s="13" t="b">
        <v>0</v>
      </c>
      <c r="Y57" s="13" t="b">
        <v>0</v>
      </c>
      <c r="Z57" s="13" t="b">
        <v>0</v>
      </c>
      <c r="AA57" s="13" t="b">
        <v>0</v>
      </c>
      <c r="AB57" s="13" t="b">
        <v>0</v>
      </c>
      <c r="AC57" s="13" t="b">
        <v>0</v>
      </c>
      <c r="AD57" s="13" t="b">
        <v>0</v>
      </c>
      <c r="AE57" s="13" t="b">
        <v>0</v>
      </c>
      <c r="AG57" s="57">
        <f t="shared" si="189"/>
        <v>0</v>
      </c>
      <c r="AH57" s="57">
        <f t="shared" si="190"/>
        <v>0</v>
      </c>
      <c r="AI57" s="57">
        <f t="shared" si="191"/>
        <v>0</v>
      </c>
      <c r="AJ57" s="57">
        <f t="shared" si="192"/>
        <v>0</v>
      </c>
      <c r="AK57" s="57">
        <f t="shared" si="193"/>
        <v>0</v>
      </c>
      <c r="AL57" s="57">
        <f t="shared" si="194"/>
        <v>0</v>
      </c>
      <c r="AM57" s="57">
        <f t="shared" si="195"/>
        <v>0</v>
      </c>
      <c r="AN57" s="57">
        <f t="shared" si="196"/>
        <v>0</v>
      </c>
      <c r="AP57" s="57">
        <f t="shared" si="70"/>
        <v>0</v>
      </c>
      <c r="AQ57" s="57">
        <f t="shared" si="71"/>
        <v>0</v>
      </c>
      <c r="AS57" s="57">
        <f t="shared" si="197"/>
        <v>0</v>
      </c>
      <c r="AT57" s="57" t="b">
        <f t="shared" si="198"/>
        <v>1</v>
      </c>
      <c r="AU57" s="57">
        <f t="shared" si="72"/>
        <v>1</v>
      </c>
      <c r="AV57" s="63">
        <f t="shared" si="73"/>
        <v>0</v>
      </c>
      <c r="AW57" s="57">
        <f t="shared" si="182"/>
        <v>0</v>
      </c>
      <c r="AX57" s="57">
        <f t="shared" si="183"/>
        <v>0</v>
      </c>
      <c r="AY57" s="57">
        <f t="shared" si="182"/>
        <v>0</v>
      </c>
      <c r="AZ57" s="57">
        <f t="shared" si="187"/>
        <v>0</v>
      </c>
      <c r="BA57" s="57" t="str">
        <f t="shared" si="51"/>
        <v/>
      </c>
      <c r="BB57" s="57" t="str">
        <f t="shared" si="184"/>
        <v/>
      </c>
      <c r="BC57" s="57" t="str">
        <f t="shared" si="74"/>
        <v/>
      </c>
      <c r="BD57" s="57" t="str">
        <f t="shared" si="75"/>
        <v/>
      </c>
      <c r="BE57" s="57" t="str">
        <f t="shared" si="76"/>
        <v/>
      </c>
      <c r="BG57" s="57">
        <f>IF(BF65=2,C57,0)</f>
        <v>0</v>
      </c>
      <c r="BH57" s="57">
        <f t="shared" si="77"/>
        <v>0</v>
      </c>
      <c r="BI57" s="57" t="str">
        <f t="shared" si="199"/>
        <v/>
      </c>
      <c r="BL57" s="57">
        <f t="shared" si="78"/>
        <v>0</v>
      </c>
      <c r="BM57" s="57">
        <f t="shared" si="79"/>
        <v>0</v>
      </c>
      <c r="BN57" s="57">
        <f t="shared" si="80"/>
        <v>0</v>
      </c>
      <c r="BO57" s="57">
        <f t="shared" si="81"/>
        <v>0</v>
      </c>
      <c r="BP57" s="57">
        <f t="shared" si="82"/>
        <v>0</v>
      </c>
      <c r="BQ57" s="57">
        <f t="shared" si="83"/>
        <v>0</v>
      </c>
      <c r="BR57" s="57">
        <f t="shared" si="84"/>
        <v>0</v>
      </c>
      <c r="BS57" s="57">
        <f t="shared" si="85"/>
        <v>0</v>
      </c>
      <c r="BT57" s="57">
        <f t="shared" si="86"/>
        <v>0</v>
      </c>
      <c r="BU57" s="57">
        <f t="shared" si="87"/>
        <v>0</v>
      </c>
      <c r="BV57" s="57">
        <f t="shared" si="88"/>
        <v>0</v>
      </c>
      <c r="BW57" s="57">
        <f t="shared" si="89"/>
        <v>0</v>
      </c>
      <c r="BX57" s="57">
        <f t="shared" si="90"/>
        <v>0</v>
      </c>
      <c r="BY57" s="57">
        <f t="shared" si="91"/>
        <v>0</v>
      </c>
      <c r="BZ57" s="57">
        <f t="shared" si="92"/>
        <v>0</v>
      </c>
      <c r="CA57" s="57">
        <f t="shared" si="93"/>
        <v>0</v>
      </c>
      <c r="CC57" s="57">
        <f>N17-B57</f>
        <v>-31</v>
      </c>
      <c r="CD57" s="57">
        <f t="shared" si="94"/>
        <v>0</v>
      </c>
      <c r="CE57" s="57" t="str">
        <f t="shared" si="185"/>
        <v>4</v>
      </c>
      <c r="CF57" s="57" t="str">
        <f t="shared" si="95"/>
        <v/>
      </c>
      <c r="CG57" s="57">
        <f t="shared" si="96"/>
        <v>0</v>
      </c>
      <c r="CH57" s="57">
        <f t="shared" si="97"/>
        <v>0</v>
      </c>
      <c r="CI57" s="57">
        <f t="shared" si="98"/>
        <v>0</v>
      </c>
      <c r="CJ57" s="57">
        <f t="shared" si="99"/>
        <v>0</v>
      </c>
      <c r="CK57" s="57" t="str">
        <f t="shared" si="100"/>
        <v/>
      </c>
      <c r="CL57" s="57" t="str">
        <f t="shared" si="53"/>
        <v/>
      </c>
      <c r="CM57" s="57">
        <f t="shared" si="101"/>
        <v>2</v>
      </c>
      <c r="CN57" s="57">
        <f t="shared" si="102"/>
        <v>-29</v>
      </c>
      <c r="CO57" s="57" t="str">
        <f t="shared" si="103"/>
        <v/>
      </c>
      <c r="CP57" s="57" t="str">
        <f t="shared" si="54"/>
        <v/>
      </c>
      <c r="DH57" s="59">
        <f t="shared" si="104"/>
        <v>0</v>
      </c>
      <c r="DI57" s="59">
        <f t="shared" si="105"/>
        <v>0</v>
      </c>
      <c r="DJ57" s="70">
        <f t="shared" si="106"/>
        <v>0</v>
      </c>
      <c r="DK57" s="59">
        <f t="shared" si="107"/>
        <v>0</v>
      </c>
      <c r="DL57" s="70">
        <f t="shared" si="108"/>
        <v>0</v>
      </c>
      <c r="DM57" s="59">
        <f t="shared" si="109"/>
        <v>0</v>
      </c>
      <c r="DN57" s="70">
        <f t="shared" si="110"/>
        <v>0</v>
      </c>
      <c r="DO57" s="59">
        <f t="shared" si="111"/>
        <v>0</v>
      </c>
      <c r="DP57" s="59">
        <f t="shared" si="112"/>
        <v>0</v>
      </c>
      <c r="DQ57" s="59">
        <f t="shared" si="113"/>
        <v>0</v>
      </c>
      <c r="DR57" s="59">
        <f t="shared" si="114"/>
        <v>0</v>
      </c>
      <c r="DS57" s="59">
        <f t="shared" si="115"/>
        <v>0</v>
      </c>
      <c r="DT57" s="70">
        <f t="shared" si="116"/>
        <v>0</v>
      </c>
      <c r="DU57" s="59">
        <f t="shared" si="117"/>
        <v>0</v>
      </c>
      <c r="DV57" s="70">
        <f t="shared" si="118"/>
        <v>0</v>
      </c>
      <c r="DW57" s="59">
        <f t="shared" si="119"/>
        <v>0</v>
      </c>
      <c r="DY57" s="70">
        <f t="shared" si="120"/>
        <v>0</v>
      </c>
      <c r="DZ57" s="59">
        <f t="shared" si="120"/>
        <v>0</v>
      </c>
      <c r="EA57" s="59">
        <f t="shared" si="121"/>
        <v>0</v>
      </c>
      <c r="EB57" s="59" t="str">
        <f t="shared" si="122"/>
        <v/>
      </c>
      <c r="EC57" s="59" t="str">
        <f t="shared" si="55"/>
        <v/>
      </c>
      <c r="EI57" s="59">
        <f>IF(BF65=2,C57,0)</f>
        <v>0</v>
      </c>
      <c r="EJ57" s="59">
        <f t="shared" si="123"/>
        <v>0</v>
      </c>
      <c r="EK57" s="59" t="str">
        <f t="shared" si="124"/>
        <v/>
      </c>
      <c r="EL57" s="59" t="str">
        <f t="shared" si="125"/>
        <v/>
      </c>
      <c r="EM57" s="59" t="str">
        <f t="shared" si="126"/>
        <v/>
      </c>
      <c r="EN57" s="59" t="str">
        <f t="shared" si="127"/>
        <v/>
      </c>
      <c r="EO57" s="59" t="str">
        <f t="shared" si="128"/>
        <v/>
      </c>
      <c r="EP57" s="59" t="str">
        <f t="shared" si="129"/>
        <v/>
      </c>
      <c r="EQ57" s="59">
        <f t="shared" si="200"/>
        <v>0</v>
      </c>
      <c r="EU57" s="59">
        <f t="shared" si="130"/>
        <v>0</v>
      </c>
      <c r="EV57" s="59">
        <f t="shared" si="131"/>
        <v>0</v>
      </c>
      <c r="EW57" s="59">
        <f t="shared" si="132"/>
        <v>0</v>
      </c>
      <c r="EX57" s="59">
        <f t="shared" si="133"/>
        <v>0</v>
      </c>
      <c r="EY57" s="59">
        <f t="shared" si="134"/>
        <v>0</v>
      </c>
      <c r="EZ57" s="59">
        <f t="shared" si="135"/>
        <v>0</v>
      </c>
      <c r="FA57" s="59">
        <f t="shared" si="136"/>
        <v>0</v>
      </c>
      <c r="FB57" s="59">
        <f t="shared" si="137"/>
        <v>0</v>
      </c>
      <c r="FD57" s="59">
        <f t="shared" si="208"/>
        <v>0.8</v>
      </c>
      <c r="FE57" s="59">
        <f t="shared" si="208"/>
        <v>0.8</v>
      </c>
      <c r="FF57" s="59">
        <f t="shared" si="208"/>
        <v>0.65</v>
      </c>
      <c r="FG57" s="59">
        <f t="shared" si="208"/>
        <v>0.65</v>
      </c>
      <c r="FH57" s="59">
        <f t="shared" si="208"/>
        <v>0.5</v>
      </c>
      <c r="FI57" s="59">
        <f t="shared" si="208"/>
        <v>0.5</v>
      </c>
      <c r="FJ57" s="59">
        <f t="shared" si="208"/>
        <v>0.5</v>
      </c>
      <c r="FK57" s="59">
        <f t="shared" si="201"/>
        <v>0.5</v>
      </c>
      <c r="FM57" s="59">
        <f t="shared" si="139"/>
        <v>0</v>
      </c>
      <c r="FN57" s="59">
        <f t="shared" si="186"/>
        <v>0</v>
      </c>
      <c r="FO57" s="59">
        <f t="shared" si="140"/>
        <v>0</v>
      </c>
      <c r="FP57" s="59">
        <f t="shared" si="141"/>
        <v>0</v>
      </c>
      <c r="FQ57" s="59">
        <f t="shared" si="142"/>
        <v>0</v>
      </c>
      <c r="FR57" s="59">
        <f t="shared" si="143"/>
        <v>0</v>
      </c>
      <c r="FS57" s="59">
        <f t="shared" si="144"/>
        <v>0</v>
      </c>
      <c r="FT57" s="59">
        <f t="shared" si="145"/>
        <v>0</v>
      </c>
      <c r="FU57" s="59">
        <f t="shared" si="202"/>
        <v>0</v>
      </c>
      <c r="FW57" s="59">
        <f t="shared" si="146"/>
        <v>0</v>
      </c>
      <c r="FX57" s="59">
        <f t="shared" si="147"/>
        <v>0</v>
      </c>
      <c r="FY57" s="59">
        <f t="shared" si="148"/>
        <v>0</v>
      </c>
      <c r="FZ57" s="59">
        <f t="shared" si="149"/>
        <v>0</v>
      </c>
      <c r="GA57" s="59">
        <f t="shared" si="150"/>
        <v>0</v>
      </c>
      <c r="GB57" s="59">
        <f t="shared" si="151"/>
        <v>0</v>
      </c>
      <c r="GC57" s="59">
        <f t="shared" si="152"/>
        <v>0</v>
      </c>
      <c r="GD57" s="59">
        <f t="shared" si="153"/>
        <v>0</v>
      </c>
      <c r="GF57" s="59">
        <f t="shared" si="209"/>
        <v>0.85</v>
      </c>
      <c r="GG57" s="59">
        <f t="shared" si="209"/>
        <v>0.85</v>
      </c>
      <c r="GH57" s="59">
        <f t="shared" si="209"/>
        <v>0.6</v>
      </c>
      <c r="GI57" s="59">
        <f t="shared" si="209"/>
        <v>0.6</v>
      </c>
      <c r="GJ57" s="59">
        <f t="shared" si="209"/>
        <v>0.5</v>
      </c>
      <c r="GK57" s="59">
        <f t="shared" si="209"/>
        <v>0.5</v>
      </c>
      <c r="GL57" s="59">
        <f t="shared" si="209"/>
        <v>0.5</v>
      </c>
      <c r="GM57" s="59">
        <f t="shared" si="203"/>
        <v>0.5</v>
      </c>
      <c r="GO57" s="59">
        <v>11</v>
      </c>
      <c r="GP57" s="59">
        <v>12</v>
      </c>
      <c r="GQ57" s="59">
        <v>20</v>
      </c>
      <c r="GR57" s="59">
        <v>25</v>
      </c>
      <c r="GS57" s="59">
        <v>35</v>
      </c>
      <c r="GT57" s="59">
        <v>35</v>
      </c>
      <c r="GU57" s="59">
        <v>40</v>
      </c>
      <c r="GV57" s="59">
        <v>40</v>
      </c>
      <c r="GX57" s="59">
        <f t="shared" si="155"/>
        <v>0</v>
      </c>
      <c r="GY57" s="59">
        <f t="shared" si="156"/>
        <v>0</v>
      </c>
      <c r="GZ57" s="59">
        <f t="shared" si="157"/>
        <v>0</v>
      </c>
      <c r="HA57" s="59">
        <f t="shared" si="158"/>
        <v>0</v>
      </c>
      <c r="HB57" s="59">
        <f t="shared" si="159"/>
        <v>0</v>
      </c>
      <c r="HC57" s="59">
        <f t="shared" si="160"/>
        <v>0</v>
      </c>
      <c r="HD57" s="59">
        <f t="shared" si="161"/>
        <v>0</v>
      </c>
      <c r="HE57" s="59">
        <f t="shared" si="162"/>
        <v>0</v>
      </c>
      <c r="HF57" s="59">
        <f t="shared" si="204"/>
        <v>0</v>
      </c>
      <c r="HL57" s="57" t="str">
        <f t="shared" si="163"/>
        <v/>
      </c>
      <c r="HM57" s="57" t="str">
        <f t="shared" si="164"/>
        <v/>
      </c>
      <c r="HN57" s="61" t="str">
        <f t="shared" si="165"/>
        <v/>
      </c>
      <c r="HO57" s="57" t="str">
        <f t="shared" si="188"/>
        <v>2</v>
      </c>
      <c r="HP57" s="57" t="str">
        <f t="shared" si="166"/>
        <v/>
      </c>
      <c r="HQ57" s="57">
        <f t="shared" si="167"/>
        <v>0</v>
      </c>
      <c r="HR57" s="57" t="str">
        <f t="shared" si="168"/>
        <v/>
      </c>
      <c r="HS57" s="57" t="str">
        <f t="shared" si="169"/>
        <v/>
      </c>
      <c r="HT57" s="57">
        <f t="shared" si="205"/>
        <v>0</v>
      </c>
      <c r="HU57" s="57" t="str">
        <f t="shared" si="170"/>
        <v>1</v>
      </c>
      <c r="HV57" s="57">
        <f t="shared" si="171"/>
        <v>-30</v>
      </c>
      <c r="HW57" s="57" t="str">
        <f t="shared" si="172"/>
        <v/>
      </c>
      <c r="HX57" s="57" t="str">
        <f t="shared" si="210"/>
        <v>10</v>
      </c>
      <c r="HY57" s="57" t="str">
        <f t="shared" si="210"/>
        <v>13</v>
      </c>
      <c r="HZ57" s="57" t="str">
        <f t="shared" si="210"/>
        <v>11</v>
      </c>
      <c r="IA57" s="57" t="str">
        <f t="shared" si="210"/>
        <v>16</v>
      </c>
      <c r="IB57" s="57" t="str">
        <f t="shared" si="210"/>
        <v>20</v>
      </c>
      <c r="IC57" s="57" t="str">
        <f t="shared" si="210"/>
        <v>22</v>
      </c>
      <c r="ID57" s="57" t="str">
        <f t="shared" si="210"/>
        <v>27</v>
      </c>
      <c r="IE57" s="57" t="str">
        <f t="shared" si="206"/>
        <v>31</v>
      </c>
      <c r="IG57" s="57">
        <f t="shared" si="61"/>
        <v>0</v>
      </c>
      <c r="IH57" s="57">
        <f t="shared" si="62"/>
        <v>0</v>
      </c>
      <c r="II57" s="57">
        <f t="shared" si="63"/>
        <v>0</v>
      </c>
      <c r="IJ57" s="57">
        <f t="shared" si="64"/>
        <v>0</v>
      </c>
      <c r="IK57" s="57">
        <f t="shared" si="65"/>
        <v>0</v>
      </c>
      <c r="IL57" s="57">
        <f t="shared" si="66"/>
        <v>0</v>
      </c>
      <c r="IM57" s="57">
        <f t="shared" si="67"/>
        <v>0</v>
      </c>
      <c r="IN57" s="57">
        <f t="shared" si="68"/>
        <v>0</v>
      </c>
      <c r="IO57" s="57">
        <f t="shared" si="207"/>
        <v>0</v>
      </c>
      <c r="IP57" s="57">
        <f t="shared" si="174"/>
        <v>0</v>
      </c>
      <c r="IQ57" s="57">
        <f t="shared" si="175"/>
        <v>0</v>
      </c>
      <c r="IR57" s="57">
        <f t="shared" si="176"/>
        <v>0</v>
      </c>
      <c r="IS57" s="57">
        <f t="shared" si="177"/>
        <v>0</v>
      </c>
      <c r="IT57" s="57">
        <f t="shared" si="178"/>
        <v>0</v>
      </c>
      <c r="IU57" s="57">
        <f t="shared" si="179"/>
        <v>0</v>
      </c>
      <c r="IV57" s="57">
        <f t="shared" si="180"/>
        <v>0</v>
      </c>
      <c r="IW57" s="57">
        <f t="shared" si="181"/>
        <v>0</v>
      </c>
    </row>
    <row r="58" spans="1:257" ht="17.100000000000001" customHeight="1" thickTop="1" thickBot="1" x14ac:dyDescent="0.25">
      <c r="A58" s="128"/>
      <c r="B58" s="115">
        <v>44</v>
      </c>
      <c r="C58" s="109"/>
      <c r="D58" s="5"/>
      <c r="E58" s="5"/>
      <c r="F58" s="5"/>
      <c r="G58" s="5"/>
      <c r="H58" s="5"/>
      <c r="I58" s="5"/>
      <c r="J58" s="5"/>
      <c r="K58" s="5"/>
      <c r="L58" s="119"/>
      <c r="M58" s="120"/>
      <c r="N58" s="119"/>
      <c r="O58" s="120"/>
      <c r="P58" s="119"/>
      <c r="Q58" s="120"/>
      <c r="R58" s="119"/>
      <c r="S58" s="120"/>
      <c r="T58" s="119"/>
      <c r="U58" s="120"/>
      <c r="V58" s="120"/>
      <c r="W58" s="140"/>
      <c r="X58" s="13" t="b">
        <v>0</v>
      </c>
      <c r="Y58" s="13" t="b">
        <v>0</v>
      </c>
      <c r="Z58" s="13" t="b">
        <v>0</v>
      </c>
      <c r="AA58" s="13" t="b">
        <v>0</v>
      </c>
      <c r="AB58" s="13" t="b">
        <v>0</v>
      </c>
      <c r="AC58" s="13" t="b">
        <v>0</v>
      </c>
      <c r="AD58" s="13" t="b">
        <v>0</v>
      </c>
      <c r="AE58" s="13" t="b">
        <v>0</v>
      </c>
      <c r="AG58" s="57">
        <f t="shared" si="189"/>
        <v>0</v>
      </c>
      <c r="AH58" s="57">
        <f t="shared" si="190"/>
        <v>0</v>
      </c>
      <c r="AI58" s="57">
        <f t="shared" si="191"/>
        <v>0</v>
      </c>
      <c r="AJ58" s="57">
        <f t="shared" si="192"/>
        <v>0</v>
      </c>
      <c r="AK58" s="57">
        <f t="shared" si="193"/>
        <v>0</v>
      </c>
      <c r="AL58" s="57">
        <f t="shared" si="194"/>
        <v>0</v>
      </c>
      <c r="AM58" s="57">
        <f t="shared" si="195"/>
        <v>0</v>
      </c>
      <c r="AN58" s="57">
        <f t="shared" si="196"/>
        <v>0</v>
      </c>
      <c r="AP58" s="57">
        <f t="shared" si="70"/>
        <v>0</v>
      </c>
      <c r="AQ58" s="57">
        <f t="shared" si="71"/>
        <v>0</v>
      </c>
      <c r="AS58" s="57">
        <f t="shared" si="197"/>
        <v>0</v>
      </c>
      <c r="AT58" s="57" t="b">
        <f t="shared" si="198"/>
        <v>1</v>
      </c>
      <c r="AU58" s="57">
        <f t="shared" si="72"/>
        <v>1</v>
      </c>
      <c r="AV58" s="63">
        <f t="shared" si="73"/>
        <v>0</v>
      </c>
      <c r="AW58" s="57">
        <f t="shared" si="182"/>
        <v>0</v>
      </c>
      <c r="AX58" s="57">
        <f t="shared" si="183"/>
        <v>0</v>
      </c>
      <c r="AY58" s="57">
        <f t="shared" si="182"/>
        <v>0</v>
      </c>
      <c r="AZ58" s="57">
        <f t="shared" si="187"/>
        <v>0</v>
      </c>
      <c r="BA58" s="57" t="str">
        <f t="shared" si="51"/>
        <v/>
      </c>
      <c r="BB58" s="57" t="str">
        <f t="shared" si="184"/>
        <v/>
      </c>
      <c r="BC58" s="57" t="str">
        <f t="shared" si="74"/>
        <v/>
      </c>
      <c r="BD58" s="57" t="str">
        <f t="shared" si="75"/>
        <v/>
      </c>
      <c r="BE58" s="57" t="str">
        <f t="shared" si="76"/>
        <v/>
      </c>
      <c r="BG58" s="57">
        <f>IF(BF65=2,C58,0)</f>
        <v>0</v>
      </c>
      <c r="BH58" s="57">
        <f t="shared" si="77"/>
        <v>0</v>
      </c>
      <c r="BI58" s="57" t="str">
        <f t="shared" si="199"/>
        <v/>
      </c>
      <c r="BL58" s="57">
        <f t="shared" si="78"/>
        <v>0</v>
      </c>
      <c r="BM58" s="57">
        <f t="shared" si="79"/>
        <v>0</v>
      </c>
      <c r="BN58" s="57">
        <f t="shared" si="80"/>
        <v>0</v>
      </c>
      <c r="BO58" s="57">
        <f t="shared" si="81"/>
        <v>0</v>
      </c>
      <c r="BP58" s="57">
        <f t="shared" si="82"/>
        <v>0</v>
      </c>
      <c r="BQ58" s="57">
        <f t="shared" si="83"/>
        <v>0</v>
      </c>
      <c r="BR58" s="57">
        <f t="shared" si="84"/>
        <v>0</v>
      </c>
      <c r="BS58" s="57">
        <f t="shared" si="85"/>
        <v>0</v>
      </c>
      <c r="BT58" s="57">
        <f t="shared" si="86"/>
        <v>0</v>
      </c>
      <c r="BU58" s="57">
        <f t="shared" si="87"/>
        <v>0</v>
      </c>
      <c r="BV58" s="57">
        <f t="shared" si="88"/>
        <v>0</v>
      </c>
      <c r="BW58" s="57">
        <f t="shared" si="89"/>
        <v>0</v>
      </c>
      <c r="BX58" s="57">
        <f t="shared" si="90"/>
        <v>0</v>
      </c>
      <c r="BY58" s="57">
        <f t="shared" si="91"/>
        <v>0</v>
      </c>
      <c r="BZ58" s="57">
        <f t="shared" si="92"/>
        <v>0</v>
      </c>
      <c r="CA58" s="57">
        <f t="shared" si="93"/>
        <v>0</v>
      </c>
      <c r="CC58" s="57">
        <f>N17-B58</f>
        <v>-32</v>
      </c>
      <c r="CD58" s="57">
        <f t="shared" si="94"/>
        <v>0</v>
      </c>
      <c r="CE58" s="57" t="str">
        <f t="shared" si="185"/>
        <v>4</v>
      </c>
      <c r="CF58" s="57" t="str">
        <f t="shared" si="95"/>
        <v/>
      </c>
      <c r="CG58" s="57">
        <f t="shared" si="96"/>
        <v>0</v>
      </c>
      <c r="CH58" s="57">
        <f t="shared" si="97"/>
        <v>0</v>
      </c>
      <c r="CI58" s="57">
        <f t="shared" si="98"/>
        <v>0</v>
      </c>
      <c r="CJ58" s="57">
        <f t="shared" si="99"/>
        <v>0</v>
      </c>
      <c r="CK58" s="57" t="str">
        <f t="shared" si="100"/>
        <v/>
      </c>
      <c r="CL58" s="57" t="str">
        <f t="shared" si="53"/>
        <v/>
      </c>
      <c r="CM58" s="57">
        <f t="shared" si="101"/>
        <v>2</v>
      </c>
      <c r="CN58" s="57">
        <f t="shared" si="102"/>
        <v>-30</v>
      </c>
      <c r="CO58" s="57" t="str">
        <f t="shared" si="103"/>
        <v/>
      </c>
      <c r="CP58" s="57" t="str">
        <f t="shared" si="54"/>
        <v/>
      </c>
      <c r="DH58" s="59">
        <f t="shared" si="104"/>
        <v>0</v>
      </c>
      <c r="DI58" s="59">
        <f t="shared" si="105"/>
        <v>0</v>
      </c>
      <c r="DJ58" s="70">
        <f t="shared" si="106"/>
        <v>0</v>
      </c>
      <c r="DK58" s="59">
        <f t="shared" si="107"/>
        <v>0</v>
      </c>
      <c r="DL58" s="70">
        <f t="shared" si="108"/>
        <v>0</v>
      </c>
      <c r="DM58" s="59">
        <f t="shared" si="109"/>
        <v>0</v>
      </c>
      <c r="DN58" s="70">
        <f t="shared" si="110"/>
        <v>0</v>
      </c>
      <c r="DO58" s="59">
        <f t="shared" si="111"/>
        <v>0</v>
      </c>
      <c r="DP58" s="59">
        <f t="shared" si="112"/>
        <v>0</v>
      </c>
      <c r="DQ58" s="59">
        <f t="shared" si="113"/>
        <v>0</v>
      </c>
      <c r="DR58" s="59">
        <f t="shared" si="114"/>
        <v>0</v>
      </c>
      <c r="DS58" s="59">
        <f t="shared" si="115"/>
        <v>0</v>
      </c>
      <c r="DT58" s="70">
        <f t="shared" si="116"/>
        <v>0</v>
      </c>
      <c r="DU58" s="59">
        <f t="shared" si="117"/>
        <v>0</v>
      </c>
      <c r="DV58" s="70">
        <f t="shared" si="118"/>
        <v>0</v>
      </c>
      <c r="DW58" s="59">
        <f t="shared" si="119"/>
        <v>0</v>
      </c>
      <c r="DY58" s="70">
        <f t="shared" si="120"/>
        <v>0</v>
      </c>
      <c r="DZ58" s="59">
        <f t="shared" si="120"/>
        <v>0</v>
      </c>
      <c r="EA58" s="59">
        <f t="shared" si="121"/>
        <v>0</v>
      </c>
      <c r="EB58" s="59" t="str">
        <f t="shared" si="122"/>
        <v/>
      </c>
      <c r="EC58" s="59" t="str">
        <f t="shared" si="55"/>
        <v/>
      </c>
      <c r="EI58" s="59">
        <f>IF(BF65=2,C58,0)</f>
        <v>0</v>
      </c>
      <c r="EJ58" s="59">
        <f t="shared" si="123"/>
        <v>0</v>
      </c>
      <c r="EK58" s="59" t="str">
        <f t="shared" si="124"/>
        <v/>
      </c>
      <c r="EL58" s="59" t="str">
        <f t="shared" si="125"/>
        <v/>
      </c>
      <c r="EM58" s="59" t="str">
        <f t="shared" si="126"/>
        <v/>
      </c>
      <c r="EN58" s="59" t="str">
        <f t="shared" si="127"/>
        <v/>
      </c>
      <c r="EO58" s="59" t="str">
        <f t="shared" si="128"/>
        <v/>
      </c>
      <c r="EP58" s="59" t="str">
        <f t="shared" si="129"/>
        <v/>
      </c>
      <c r="EQ58" s="59">
        <f t="shared" si="200"/>
        <v>0</v>
      </c>
      <c r="EU58" s="59">
        <f t="shared" si="130"/>
        <v>0</v>
      </c>
      <c r="EV58" s="59">
        <f t="shared" si="131"/>
        <v>0</v>
      </c>
      <c r="EW58" s="59">
        <f t="shared" si="132"/>
        <v>0</v>
      </c>
      <c r="EX58" s="59">
        <f t="shared" si="133"/>
        <v>0</v>
      </c>
      <c r="EY58" s="59">
        <f t="shared" si="134"/>
        <v>0</v>
      </c>
      <c r="EZ58" s="59">
        <f t="shared" si="135"/>
        <v>0</v>
      </c>
      <c r="FA58" s="59">
        <f t="shared" si="136"/>
        <v>0</v>
      </c>
      <c r="FB58" s="59">
        <f t="shared" si="137"/>
        <v>0</v>
      </c>
      <c r="FD58" s="59">
        <f t="shared" si="208"/>
        <v>0.8</v>
      </c>
      <c r="FE58" s="59">
        <f t="shared" si="208"/>
        <v>0.8</v>
      </c>
      <c r="FF58" s="59">
        <f t="shared" si="208"/>
        <v>0.65</v>
      </c>
      <c r="FG58" s="59">
        <f t="shared" si="208"/>
        <v>0.65</v>
      </c>
      <c r="FH58" s="59">
        <f t="shared" si="208"/>
        <v>0.5</v>
      </c>
      <c r="FI58" s="59">
        <f t="shared" si="208"/>
        <v>0.5</v>
      </c>
      <c r="FJ58" s="59">
        <f t="shared" si="208"/>
        <v>0.5</v>
      </c>
      <c r="FK58" s="59">
        <f t="shared" si="201"/>
        <v>0.5</v>
      </c>
      <c r="FM58" s="59">
        <f t="shared" si="139"/>
        <v>0</v>
      </c>
      <c r="FN58" s="59">
        <f t="shared" si="186"/>
        <v>0</v>
      </c>
      <c r="FO58" s="59">
        <f t="shared" si="140"/>
        <v>0</v>
      </c>
      <c r="FP58" s="59">
        <f t="shared" si="141"/>
        <v>0</v>
      </c>
      <c r="FQ58" s="59">
        <f t="shared" si="142"/>
        <v>0</v>
      </c>
      <c r="FR58" s="59">
        <f t="shared" si="143"/>
        <v>0</v>
      </c>
      <c r="FS58" s="59">
        <f t="shared" si="144"/>
        <v>0</v>
      </c>
      <c r="FT58" s="59">
        <f t="shared" si="145"/>
        <v>0</v>
      </c>
      <c r="FU58" s="59">
        <f t="shared" si="202"/>
        <v>0</v>
      </c>
      <c r="FW58" s="59">
        <f t="shared" si="146"/>
        <v>0</v>
      </c>
      <c r="FX58" s="59">
        <f t="shared" si="147"/>
        <v>0</v>
      </c>
      <c r="FY58" s="59">
        <f t="shared" si="148"/>
        <v>0</v>
      </c>
      <c r="FZ58" s="59">
        <f t="shared" si="149"/>
        <v>0</v>
      </c>
      <c r="GA58" s="59">
        <f t="shared" si="150"/>
        <v>0</v>
      </c>
      <c r="GB58" s="59">
        <f t="shared" si="151"/>
        <v>0</v>
      </c>
      <c r="GC58" s="59">
        <f t="shared" si="152"/>
        <v>0</v>
      </c>
      <c r="GD58" s="59">
        <f t="shared" si="153"/>
        <v>0</v>
      </c>
      <c r="GF58" s="59">
        <f t="shared" si="209"/>
        <v>0.85</v>
      </c>
      <c r="GG58" s="59">
        <f t="shared" si="209"/>
        <v>0.85</v>
      </c>
      <c r="GH58" s="59">
        <f t="shared" si="209"/>
        <v>0.6</v>
      </c>
      <c r="GI58" s="59">
        <f t="shared" si="209"/>
        <v>0.6</v>
      </c>
      <c r="GJ58" s="59">
        <f t="shared" si="209"/>
        <v>0.5</v>
      </c>
      <c r="GK58" s="59">
        <f t="shared" si="209"/>
        <v>0.5</v>
      </c>
      <c r="GL58" s="59">
        <f t="shared" si="209"/>
        <v>0.5</v>
      </c>
      <c r="GM58" s="59">
        <f t="shared" si="203"/>
        <v>0.5</v>
      </c>
      <c r="GO58" s="59">
        <v>11</v>
      </c>
      <c r="GP58" s="59">
        <v>12</v>
      </c>
      <c r="GQ58" s="59">
        <v>20</v>
      </c>
      <c r="GR58" s="59">
        <v>25</v>
      </c>
      <c r="GS58" s="59">
        <v>35</v>
      </c>
      <c r="GT58" s="59">
        <v>35</v>
      </c>
      <c r="GU58" s="59">
        <v>40</v>
      </c>
      <c r="GV58" s="59">
        <v>40</v>
      </c>
      <c r="GX58" s="59">
        <f t="shared" si="155"/>
        <v>0</v>
      </c>
      <c r="GY58" s="59">
        <f t="shared" si="156"/>
        <v>0</v>
      </c>
      <c r="GZ58" s="59">
        <f t="shared" si="157"/>
        <v>0</v>
      </c>
      <c r="HA58" s="59">
        <f t="shared" si="158"/>
        <v>0</v>
      </c>
      <c r="HB58" s="59">
        <f t="shared" si="159"/>
        <v>0</v>
      </c>
      <c r="HC58" s="59">
        <f t="shared" si="160"/>
        <v>0</v>
      </c>
      <c r="HD58" s="59">
        <f t="shared" si="161"/>
        <v>0</v>
      </c>
      <c r="HE58" s="59">
        <f t="shared" si="162"/>
        <v>0</v>
      </c>
      <c r="HF58" s="59">
        <f t="shared" si="204"/>
        <v>0</v>
      </c>
      <c r="HL58" s="57" t="str">
        <f t="shared" si="163"/>
        <v/>
      </c>
      <c r="HM58" s="57" t="str">
        <f t="shared" si="164"/>
        <v/>
      </c>
      <c r="HN58" s="61" t="str">
        <f t="shared" si="165"/>
        <v/>
      </c>
      <c r="HO58" s="57" t="str">
        <f t="shared" si="188"/>
        <v>2</v>
      </c>
      <c r="HP58" s="57" t="str">
        <f t="shared" si="166"/>
        <v/>
      </c>
      <c r="HQ58" s="57">
        <f t="shared" si="167"/>
        <v>0</v>
      </c>
      <c r="HR58" s="57" t="str">
        <f t="shared" si="168"/>
        <v/>
      </c>
      <c r="HS58" s="57" t="str">
        <f t="shared" si="169"/>
        <v/>
      </c>
      <c r="HT58" s="57">
        <f t="shared" si="205"/>
        <v>0</v>
      </c>
      <c r="HU58" s="57" t="str">
        <f t="shared" si="170"/>
        <v>1</v>
      </c>
      <c r="HV58" s="57">
        <f t="shared" si="171"/>
        <v>-31</v>
      </c>
      <c r="HW58" s="57" t="str">
        <f t="shared" si="172"/>
        <v/>
      </c>
      <c r="HX58" s="57" t="str">
        <f t="shared" si="210"/>
        <v>10</v>
      </c>
      <c r="HY58" s="57" t="str">
        <f t="shared" si="210"/>
        <v>13</v>
      </c>
      <c r="HZ58" s="57" t="str">
        <f t="shared" si="210"/>
        <v>11</v>
      </c>
      <c r="IA58" s="57" t="str">
        <f t="shared" si="210"/>
        <v>16</v>
      </c>
      <c r="IB58" s="57" t="str">
        <f t="shared" si="210"/>
        <v>20</v>
      </c>
      <c r="IC58" s="57" t="str">
        <f t="shared" si="210"/>
        <v>22</v>
      </c>
      <c r="ID58" s="57" t="str">
        <f t="shared" si="210"/>
        <v>27</v>
      </c>
      <c r="IE58" s="57" t="str">
        <f t="shared" si="206"/>
        <v>31</v>
      </c>
      <c r="IG58" s="57">
        <f t="shared" si="61"/>
        <v>0</v>
      </c>
      <c r="IH58" s="57">
        <f t="shared" si="62"/>
        <v>0</v>
      </c>
      <c r="II58" s="57">
        <f t="shared" si="63"/>
        <v>0</v>
      </c>
      <c r="IJ58" s="57">
        <f t="shared" si="64"/>
        <v>0</v>
      </c>
      <c r="IK58" s="57">
        <f t="shared" si="65"/>
        <v>0</v>
      </c>
      <c r="IL58" s="57">
        <f t="shared" si="66"/>
        <v>0</v>
      </c>
      <c r="IM58" s="57">
        <f t="shared" si="67"/>
        <v>0</v>
      </c>
      <c r="IN58" s="57">
        <f t="shared" si="68"/>
        <v>0</v>
      </c>
      <c r="IO58" s="57">
        <f t="shared" si="207"/>
        <v>0</v>
      </c>
      <c r="IP58" s="57">
        <f t="shared" si="174"/>
        <v>0</v>
      </c>
      <c r="IQ58" s="57">
        <f t="shared" si="175"/>
        <v>0</v>
      </c>
      <c r="IR58" s="57">
        <f t="shared" si="176"/>
        <v>0</v>
      </c>
      <c r="IS58" s="57">
        <f t="shared" si="177"/>
        <v>0</v>
      </c>
      <c r="IT58" s="57">
        <f t="shared" si="178"/>
        <v>0</v>
      </c>
      <c r="IU58" s="57">
        <f t="shared" si="179"/>
        <v>0</v>
      </c>
      <c r="IV58" s="57">
        <f t="shared" si="180"/>
        <v>0</v>
      </c>
      <c r="IW58" s="57">
        <f t="shared" si="181"/>
        <v>0</v>
      </c>
    </row>
    <row r="59" spans="1:257" ht="17.100000000000001" customHeight="1" thickTop="1" thickBot="1" x14ac:dyDescent="0.25">
      <c r="A59" s="128"/>
      <c r="B59" s="115">
        <v>45</v>
      </c>
      <c r="C59" s="109"/>
      <c r="D59" s="5"/>
      <c r="E59" s="5"/>
      <c r="F59" s="5"/>
      <c r="G59" s="5"/>
      <c r="H59" s="5"/>
      <c r="I59" s="5"/>
      <c r="J59" s="5"/>
      <c r="K59" s="5"/>
      <c r="L59" s="119"/>
      <c r="M59" s="120"/>
      <c r="N59" s="119"/>
      <c r="O59" s="120"/>
      <c r="P59" s="119"/>
      <c r="Q59" s="120"/>
      <c r="R59" s="119"/>
      <c r="S59" s="120"/>
      <c r="T59" s="119"/>
      <c r="U59" s="120"/>
      <c r="V59" s="120"/>
      <c r="W59" s="140"/>
      <c r="X59" s="13" t="b">
        <v>0</v>
      </c>
      <c r="Y59" s="13" t="b">
        <v>0</v>
      </c>
      <c r="Z59" s="13" t="b">
        <v>0</v>
      </c>
      <c r="AA59" s="13" t="b">
        <v>0</v>
      </c>
      <c r="AB59" s="13" t="b">
        <v>0</v>
      </c>
      <c r="AC59" s="13" t="b">
        <v>0</v>
      </c>
      <c r="AD59" s="13" t="b">
        <v>0</v>
      </c>
      <c r="AE59" s="13" t="b">
        <v>0</v>
      </c>
      <c r="AG59" s="57">
        <f t="shared" si="189"/>
        <v>0</v>
      </c>
      <c r="AH59" s="57">
        <f t="shared" si="190"/>
        <v>0</v>
      </c>
      <c r="AI59" s="57">
        <f t="shared" si="191"/>
        <v>0</v>
      </c>
      <c r="AJ59" s="57">
        <f t="shared" si="192"/>
        <v>0</v>
      </c>
      <c r="AK59" s="57">
        <f t="shared" si="193"/>
        <v>0</v>
      </c>
      <c r="AL59" s="57">
        <f t="shared" si="194"/>
        <v>0</v>
      </c>
      <c r="AM59" s="57">
        <f t="shared" si="195"/>
        <v>0</v>
      </c>
      <c r="AN59" s="57">
        <f t="shared" si="196"/>
        <v>0</v>
      </c>
      <c r="AP59" s="57">
        <f t="shared" si="70"/>
        <v>0</v>
      </c>
      <c r="AQ59" s="57">
        <f t="shared" si="71"/>
        <v>0</v>
      </c>
      <c r="AS59" s="57">
        <f t="shared" si="197"/>
        <v>0</v>
      </c>
      <c r="AT59" s="57" t="b">
        <f t="shared" si="198"/>
        <v>1</v>
      </c>
      <c r="AU59" s="57">
        <f t="shared" si="72"/>
        <v>1</v>
      </c>
      <c r="AV59" s="63">
        <f t="shared" si="73"/>
        <v>0</v>
      </c>
      <c r="AW59" s="57">
        <f t="shared" si="182"/>
        <v>0</v>
      </c>
      <c r="AX59" s="57">
        <f t="shared" si="183"/>
        <v>0</v>
      </c>
      <c r="AY59" s="57">
        <f t="shared" si="182"/>
        <v>0</v>
      </c>
      <c r="AZ59" s="57">
        <f t="shared" si="187"/>
        <v>0</v>
      </c>
      <c r="BA59" s="57" t="str">
        <f t="shared" si="51"/>
        <v/>
      </c>
      <c r="BB59" s="57" t="str">
        <f t="shared" si="184"/>
        <v/>
      </c>
      <c r="BC59" s="57" t="str">
        <f t="shared" si="74"/>
        <v/>
      </c>
      <c r="BD59" s="57" t="str">
        <f t="shared" si="75"/>
        <v/>
      </c>
      <c r="BE59" s="57" t="str">
        <f t="shared" si="76"/>
        <v/>
      </c>
      <c r="BG59" s="57">
        <f>IF(BF65=2,C59,0)</f>
        <v>0</v>
      </c>
      <c r="BH59" s="57">
        <f t="shared" si="77"/>
        <v>0</v>
      </c>
      <c r="BI59" s="57" t="str">
        <f t="shared" si="199"/>
        <v/>
      </c>
      <c r="BL59" s="57">
        <f t="shared" si="78"/>
        <v>0</v>
      </c>
      <c r="BM59" s="57">
        <f t="shared" si="79"/>
        <v>0</v>
      </c>
      <c r="BN59" s="57">
        <f t="shared" si="80"/>
        <v>0</v>
      </c>
      <c r="BO59" s="57">
        <f t="shared" si="81"/>
        <v>0</v>
      </c>
      <c r="BP59" s="57">
        <f t="shared" si="82"/>
        <v>0</v>
      </c>
      <c r="BQ59" s="57">
        <f t="shared" si="83"/>
        <v>0</v>
      </c>
      <c r="BR59" s="57">
        <f t="shared" si="84"/>
        <v>0</v>
      </c>
      <c r="BS59" s="57">
        <f t="shared" si="85"/>
        <v>0</v>
      </c>
      <c r="BT59" s="57">
        <f t="shared" si="86"/>
        <v>0</v>
      </c>
      <c r="BU59" s="57">
        <f t="shared" si="87"/>
        <v>0</v>
      </c>
      <c r="BV59" s="57">
        <f t="shared" si="88"/>
        <v>0</v>
      </c>
      <c r="BW59" s="57">
        <f t="shared" si="89"/>
        <v>0</v>
      </c>
      <c r="BX59" s="57">
        <f t="shared" si="90"/>
        <v>0</v>
      </c>
      <c r="BY59" s="57">
        <f t="shared" si="91"/>
        <v>0</v>
      </c>
      <c r="BZ59" s="57">
        <f t="shared" si="92"/>
        <v>0</v>
      </c>
      <c r="CA59" s="57">
        <f t="shared" si="93"/>
        <v>0</v>
      </c>
      <c r="CC59" s="57">
        <f>N17-B59</f>
        <v>-33</v>
      </c>
      <c r="CD59" s="57">
        <f t="shared" si="94"/>
        <v>0</v>
      </c>
      <c r="CE59" s="57" t="str">
        <f t="shared" si="185"/>
        <v>4</v>
      </c>
      <c r="CF59" s="57" t="str">
        <f t="shared" si="95"/>
        <v/>
      </c>
      <c r="CG59" s="57">
        <f t="shared" si="96"/>
        <v>0</v>
      </c>
      <c r="CH59" s="57">
        <f t="shared" si="97"/>
        <v>0</v>
      </c>
      <c r="CI59" s="57">
        <f t="shared" si="98"/>
        <v>0</v>
      </c>
      <c r="CJ59" s="57">
        <f t="shared" si="99"/>
        <v>0</v>
      </c>
      <c r="CK59" s="57" t="str">
        <f t="shared" si="100"/>
        <v/>
      </c>
      <c r="CL59" s="57" t="str">
        <f t="shared" si="53"/>
        <v/>
      </c>
      <c r="CM59" s="57">
        <f t="shared" si="101"/>
        <v>2</v>
      </c>
      <c r="CN59" s="57">
        <f t="shared" si="102"/>
        <v>-31</v>
      </c>
      <c r="CO59" s="57" t="str">
        <f t="shared" si="103"/>
        <v/>
      </c>
      <c r="CP59" s="57" t="str">
        <f t="shared" si="54"/>
        <v/>
      </c>
      <c r="DH59" s="59">
        <f t="shared" si="104"/>
        <v>0</v>
      </c>
      <c r="DI59" s="59">
        <f t="shared" si="105"/>
        <v>0</v>
      </c>
      <c r="DJ59" s="70">
        <f t="shared" si="106"/>
        <v>0</v>
      </c>
      <c r="DK59" s="59">
        <f t="shared" si="107"/>
        <v>0</v>
      </c>
      <c r="DL59" s="70">
        <f t="shared" si="108"/>
        <v>0</v>
      </c>
      <c r="DM59" s="59">
        <f t="shared" si="109"/>
        <v>0</v>
      </c>
      <c r="DN59" s="70">
        <f t="shared" si="110"/>
        <v>0</v>
      </c>
      <c r="DO59" s="59">
        <f t="shared" si="111"/>
        <v>0</v>
      </c>
      <c r="DP59" s="59">
        <f t="shared" si="112"/>
        <v>0</v>
      </c>
      <c r="DQ59" s="59">
        <f t="shared" si="113"/>
        <v>0</v>
      </c>
      <c r="DR59" s="59">
        <f t="shared" si="114"/>
        <v>0</v>
      </c>
      <c r="DS59" s="59">
        <f t="shared" si="115"/>
        <v>0</v>
      </c>
      <c r="DT59" s="70">
        <f t="shared" si="116"/>
        <v>0</v>
      </c>
      <c r="DU59" s="59">
        <f t="shared" si="117"/>
        <v>0</v>
      </c>
      <c r="DV59" s="70">
        <f t="shared" si="118"/>
        <v>0</v>
      </c>
      <c r="DW59" s="59">
        <f t="shared" si="119"/>
        <v>0</v>
      </c>
      <c r="DY59" s="70">
        <f t="shared" si="120"/>
        <v>0</v>
      </c>
      <c r="DZ59" s="59">
        <f t="shared" si="120"/>
        <v>0</v>
      </c>
      <c r="EA59" s="59">
        <f t="shared" si="121"/>
        <v>0</v>
      </c>
      <c r="EB59" s="59" t="str">
        <f t="shared" si="122"/>
        <v/>
      </c>
      <c r="EC59" s="59" t="str">
        <f t="shared" si="55"/>
        <v/>
      </c>
      <c r="EI59" s="59">
        <f>IF(BF65=2,C59,0)</f>
        <v>0</v>
      </c>
      <c r="EJ59" s="59">
        <f t="shared" si="123"/>
        <v>0</v>
      </c>
      <c r="EK59" s="59" t="str">
        <f t="shared" si="124"/>
        <v/>
      </c>
      <c r="EL59" s="59" t="str">
        <f t="shared" si="125"/>
        <v/>
      </c>
      <c r="EM59" s="59" t="str">
        <f t="shared" si="126"/>
        <v/>
      </c>
      <c r="EN59" s="59" t="str">
        <f t="shared" si="127"/>
        <v/>
      </c>
      <c r="EO59" s="59" t="str">
        <f t="shared" si="128"/>
        <v/>
      </c>
      <c r="EP59" s="59" t="str">
        <f t="shared" si="129"/>
        <v/>
      </c>
      <c r="EQ59" s="59">
        <f t="shared" si="200"/>
        <v>0</v>
      </c>
      <c r="EU59" s="59">
        <f t="shared" si="130"/>
        <v>0</v>
      </c>
      <c r="EV59" s="59">
        <f t="shared" si="131"/>
        <v>0</v>
      </c>
      <c r="EW59" s="59">
        <f t="shared" si="132"/>
        <v>0</v>
      </c>
      <c r="EX59" s="59">
        <f t="shared" si="133"/>
        <v>0</v>
      </c>
      <c r="EY59" s="59">
        <f t="shared" si="134"/>
        <v>0</v>
      </c>
      <c r="EZ59" s="59">
        <f t="shared" si="135"/>
        <v>0</v>
      </c>
      <c r="FA59" s="59">
        <f t="shared" si="136"/>
        <v>0</v>
      </c>
      <c r="FB59" s="59">
        <f t="shared" si="137"/>
        <v>0</v>
      </c>
      <c r="FD59" s="59">
        <f t="shared" si="208"/>
        <v>0.8</v>
      </c>
      <c r="FE59" s="59">
        <f t="shared" si="208"/>
        <v>0.8</v>
      </c>
      <c r="FF59" s="59">
        <f t="shared" si="208"/>
        <v>0.65</v>
      </c>
      <c r="FG59" s="59">
        <f t="shared" si="208"/>
        <v>0.65</v>
      </c>
      <c r="FH59" s="59">
        <f t="shared" si="208"/>
        <v>0.5</v>
      </c>
      <c r="FI59" s="59">
        <f t="shared" si="208"/>
        <v>0.5</v>
      </c>
      <c r="FJ59" s="59">
        <f t="shared" si="208"/>
        <v>0.5</v>
      </c>
      <c r="FK59" s="59">
        <f t="shared" si="201"/>
        <v>0.5</v>
      </c>
      <c r="FM59" s="59">
        <f t="shared" si="139"/>
        <v>0</v>
      </c>
      <c r="FN59" s="59">
        <f t="shared" si="186"/>
        <v>0</v>
      </c>
      <c r="FO59" s="59">
        <f t="shared" si="140"/>
        <v>0</v>
      </c>
      <c r="FP59" s="59">
        <f t="shared" si="141"/>
        <v>0</v>
      </c>
      <c r="FQ59" s="59">
        <f t="shared" si="142"/>
        <v>0</v>
      </c>
      <c r="FR59" s="59">
        <f t="shared" si="143"/>
        <v>0</v>
      </c>
      <c r="FS59" s="59">
        <f t="shared" si="144"/>
        <v>0</v>
      </c>
      <c r="FT59" s="59">
        <f t="shared" si="145"/>
        <v>0</v>
      </c>
      <c r="FU59" s="59">
        <f t="shared" si="202"/>
        <v>0</v>
      </c>
      <c r="FW59" s="59">
        <f t="shared" si="146"/>
        <v>0</v>
      </c>
      <c r="FX59" s="59">
        <f t="shared" si="147"/>
        <v>0</v>
      </c>
      <c r="FY59" s="59">
        <f t="shared" si="148"/>
        <v>0</v>
      </c>
      <c r="FZ59" s="59">
        <f t="shared" si="149"/>
        <v>0</v>
      </c>
      <c r="GA59" s="59">
        <f t="shared" si="150"/>
        <v>0</v>
      </c>
      <c r="GB59" s="59">
        <f t="shared" si="151"/>
        <v>0</v>
      </c>
      <c r="GC59" s="59">
        <f t="shared" si="152"/>
        <v>0</v>
      </c>
      <c r="GD59" s="59">
        <f t="shared" si="153"/>
        <v>0</v>
      </c>
      <c r="GF59" s="59">
        <f t="shared" si="209"/>
        <v>0.85</v>
      </c>
      <c r="GG59" s="59">
        <f t="shared" si="209"/>
        <v>0.85</v>
      </c>
      <c r="GH59" s="59">
        <f t="shared" si="209"/>
        <v>0.6</v>
      </c>
      <c r="GI59" s="59">
        <f t="shared" si="209"/>
        <v>0.6</v>
      </c>
      <c r="GJ59" s="59">
        <f t="shared" si="209"/>
        <v>0.5</v>
      </c>
      <c r="GK59" s="59">
        <f t="shared" si="209"/>
        <v>0.5</v>
      </c>
      <c r="GL59" s="59">
        <f t="shared" si="209"/>
        <v>0.5</v>
      </c>
      <c r="GM59" s="59">
        <f t="shared" si="203"/>
        <v>0.5</v>
      </c>
      <c r="GO59" s="59">
        <v>11</v>
      </c>
      <c r="GP59" s="59">
        <v>12</v>
      </c>
      <c r="GQ59" s="59">
        <v>20</v>
      </c>
      <c r="GR59" s="59">
        <v>25</v>
      </c>
      <c r="GS59" s="59">
        <v>35</v>
      </c>
      <c r="GT59" s="59">
        <v>35</v>
      </c>
      <c r="GU59" s="59">
        <v>40</v>
      </c>
      <c r="GV59" s="59">
        <v>40</v>
      </c>
      <c r="GX59" s="59">
        <f t="shared" si="155"/>
        <v>0</v>
      </c>
      <c r="GY59" s="59">
        <f t="shared" si="156"/>
        <v>0</v>
      </c>
      <c r="GZ59" s="59">
        <f t="shared" si="157"/>
        <v>0</v>
      </c>
      <c r="HA59" s="59">
        <f t="shared" si="158"/>
        <v>0</v>
      </c>
      <c r="HB59" s="59">
        <f t="shared" si="159"/>
        <v>0</v>
      </c>
      <c r="HC59" s="59">
        <f t="shared" si="160"/>
        <v>0</v>
      </c>
      <c r="HD59" s="59">
        <f t="shared" si="161"/>
        <v>0</v>
      </c>
      <c r="HE59" s="59">
        <f t="shared" si="162"/>
        <v>0</v>
      </c>
      <c r="HF59" s="59">
        <f t="shared" si="204"/>
        <v>0</v>
      </c>
      <c r="HL59" s="57" t="str">
        <f t="shared" si="163"/>
        <v/>
      </c>
      <c r="HM59" s="57" t="str">
        <f t="shared" si="164"/>
        <v/>
      </c>
      <c r="HN59" s="61" t="str">
        <f t="shared" si="165"/>
        <v/>
      </c>
      <c r="HO59" s="57" t="str">
        <f t="shared" si="188"/>
        <v>2</v>
      </c>
      <c r="HP59" s="57" t="str">
        <f t="shared" si="166"/>
        <v/>
      </c>
      <c r="HQ59" s="57">
        <f t="shared" si="167"/>
        <v>0</v>
      </c>
      <c r="HR59" s="57" t="str">
        <f t="shared" si="168"/>
        <v/>
      </c>
      <c r="HS59" s="57" t="str">
        <f t="shared" si="169"/>
        <v/>
      </c>
      <c r="HT59" s="57">
        <f t="shared" si="205"/>
        <v>0</v>
      </c>
      <c r="HU59" s="57" t="str">
        <f t="shared" si="170"/>
        <v>1</v>
      </c>
      <c r="HV59" s="57">
        <f t="shared" si="171"/>
        <v>-32</v>
      </c>
      <c r="HW59" s="57" t="str">
        <f t="shared" si="172"/>
        <v/>
      </c>
      <c r="HX59" s="57" t="str">
        <f t="shared" si="210"/>
        <v>10</v>
      </c>
      <c r="HY59" s="57" t="str">
        <f t="shared" si="210"/>
        <v>13</v>
      </c>
      <c r="HZ59" s="57" t="str">
        <f t="shared" si="210"/>
        <v>11</v>
      </c>
      <c r="IA59" s="57" t="str">
        <f t="shared" si="210"/>
        <v>16</v>
      </c>
      <c r="IB59" s="57" t="str">
        <f t="shared" si="210"/>
        <v>20</v>
      </c>
      <c r="IC59" s="57" t="str">
        <f t="shared" si="210"/>
        <v>22</v>
      </c>
      <c r="ID59" s="57" t="str">
        <f t="shared" si="210"/>
        <v>27</v>
      </c>
      <c r="IE59" s="57" t="str">
        <f t="shared" si="206"/>
        <v>31</v>
      </c>
      <c r="IG59" s="57">
        <f t="shared" si="61"/>
        <v>0</v>
      </c>
      <c r="IH59" s="57">
        <f t="shared" si="62"/>
        <v>0</v>
      </c>
      <c r="II59" s="57">
        <f t="shared" si="63"/>
        <v>0</v>
      </c>
      <c r="IJ59" s="57">
        <f t="shared" si="64"/>
        <v>0</v>
      </c>
      <c r="IK59" s="57">
        <f t="shared" si="65"/>
        <v>0</v>
      </c>
      <c r="IL59" s="57">
        <f t="shared" si="66"/>
        <v>0</v>
      </c>
      <c r="IM59" s="57">
        <f t="shared" si="67"/>
        <v>0</v>
      </c>
      <c r="IN59" s="57">
        <f t="shared" si="68"/>
        <v>0</v>
      </c>
      <c r="IO59" s="57">
        <f t="shared" si="207"/>
        <v>0</v>
      </c>
      <c r="IP59" s="57">
        <f t="shared" si="174"/>
        <v>0</v>
      </c>
      <c r="IQ59" s="57">
        <f t="shared" si="175"/>
        <v>0</v>
      </c>
      <c r="IR59" s="57">
        <f t="shared" si="176"/>
        <v>0</v>
      </c>
      <c r="IS59" s="57">
        <f t="shared" si="177"/>
        <v>0</v>
      </c>
      <c r="IT59" s="57">
        <f t="shared" si="178"/>
        <v>0</v>
      </c>
      <c r="IU59" s="57">
        <f t="shared" si="179"/>
        <v>0</v>
      </c>
      <c r="IV59" s="57">
        <f t="shared" si="180"/>
        <v>0</v>
      </c>
      <c r="IW59" s="57">
        <f t="shared" si="181"/>
        <v>0</v>
      </c>
    </row>
    <row r="60" spans="1:257" ht="17.100000000000001" customHeight="1" thickTop="1" thickBot="1" x14ac:dyDescent="0.25">
      <c r="A60" s="128"/>
      <c r="B60" s="115">
        <v>46</v>
      </c>
      <c r="C60" s="109"/>
      <c r="D60" s="5"/>
      <c r="E60" s="5"/>
      <c r="F60" s="5"/>
      <c r="G60" s="5"/>
      <c r="H60" s="5"/>
      <c r="I60" s="5"/>
      <c r="J60" s="5"/>
      <c r="K60" s="5"/>
      <c r="L60" s="119"/>
      <c r="M60" s="120"/>
      <c r="N60" s="119"/>
      <c r="O60" s="120"/>
      <c r="P60" s="119"/>
      <c r="Q60" s="120"/>
      <c r="R60" s="119"/>
      <c r="S60" s="120"/>
      <c r="T60" s="119"/>
      <c r="U60" s="120"/>
      <c r="V60" s="120"/>
      <c r="W60" s="140"/>
      <c r="X60" s="13" t="b">
        <v>0</v>
      </c>
      <c r="Y60" s="13" t="b">
        <v>0</v>
      </c>
      <c r="Z60" s="13" t="b">
        <v>0</v>
      </c>
      <c r="AA60" s="13" t="b">
        <v>0</v>
      </c>
      <c r="AB60" s="13" t="b">
        <v>0</v>
      </c>
      <c r="AC60" s="13" t="b">
        <v>0</v>
      </c>
      <c r="AD60" s="13" t="b">
        <v>0</v>
      </c>
      <c r="AE60" s="13" t="b">
        <v>0</v>
      </c>
      <c r="AG60" s="57">
        <f t="shared" si="189"/>
        <v>0</v>
      </c>
      <c r="AH60" s="57">
        <f t="shared" si="190"/>
        <v>0</v>
      </c>
      <c r="AI60" s="57">
        <f t="shared" si="191"/>
        <v>0</v>
      </c>
      <c r="AJ60" s="57">
        <f t="shared" si="192"/>
        <v>0</v>
      </c>
      <c r="AK60" s="57">
        <f t="shared" si="193"/>
        <v>0</v>
      </c>
      <c r="AL60" s="57">
        <f t="shared" si="194"/>
        <v>0</v>
      </c>
      <c r="AM60" s="57">
        <f t="shared" si="195"/>
        <v>0</v>
      </c>
      <c r="AN60" s="57">
        <f t="shared" si="196"/>
        <v>0</v>
      </c>
      <c r="AP60" s="57">
        <f t="shared" si="70"/>
        <v>0</v>
      </c>
      <c r="AQ60" s="57">
        <f t="shared" si="71"/>
        <v>0</v>
      </c>
      <c r="AS60" s="57">
        <f t="shared" si="197"/>
        <v>0</v>
      </c>
      <c r="AT60" s="57" t="b">
        <f t="shared" si="198"/>
        <v>1</v>
      </c>
      <c r="AU60" s="57">
        <f t="shared" si="72"/>
        <v>1</v>
      </c>
      <c r="AV60" s="63">
        <f t="shared" si="73"/>
        <v>0</v>
      </c>
      <c r="AW60" s="57">
        <f t="shared" si="182"/>
        <v>0</v>
      </c>
      <c r="AX60" s="57">
        <f t="shared" si="183"/>
        <v>0</v>
      </c>
      <c r="AY60" s="57">
        <f t="shared" si="182"/>
        <v>0</v>
      </c>
      <c r="AZ60" s="57">
        <f t="shared" si="187"/>
        <v>0</v>
      </c>
      <c r="BA60" s="57" t="str">
        <f t="shared" si="51"/>
        <v/>
      </c>
      <c r="BB60" s="57" t="str">
        <f t="shared" si="184"/>
        <v/>
      </c>
      <c r="BC60" s="57" t="str">
        <f t="shared" si="74"/>
        <v/>
      </c>
      <c r="BD60" s="57" t="str">
        <f t="shared" si="75"/>
        <v/>
      </c>
      <c r="BE60" s="57" t="str">
        <f t="shared" si="76"/>
        <v/>
      </c>
      <c r="BG60" s="57">
        <f>IF(BF65=2,C60,0)</f>
        <v>0</v>
      </c>
      <c r="BH60" s="57">
        <f t="shared" si="77"/>
        <v>0</v>
      </c>
      <c r="BI60" s="57" t="str">
        <f t="shared" si="199"/>
        <v/>
      </c>
      <c r="BL60" s="57">
        <f t="shared" si="78"/>
        <v>0</v>
      </c>
      <c r="BM60" s="57">
        <f t="shared" si="79"/>
        <v>0</v>
      </c>
      <c r="BN60" s="57">
        <f t="shared" si="80"/>
        <v>0</v>
      </c>
      <c r="BO60" s="57">
        <f t="shared" si="81"/>
        <v>0</v>
      </c>
      <c r="BP60" s="57">
        <f t="shared" si="82"/>
        <v>0</v>
      </c>
      <c r="BQ60" s="57">
        <f t="shared" si="83"/>
        <v>0</v>
      </c>
      <c r="BR60" s="57">
        <f t="shared" si="84"/>
        <v>0</v>
      </c>
      <c r="BS60" s="57">
        <f t="shared" si="85"/>
        <v>0</v>
      </c>
      <c r="BT60" s="57">
        <f t="shared" si="86"/>
        <v>0</v>
      </c>
      <c r="BU60" s="57">
        <f t="shared" si="87"/>
        <v>0</v>
      </c>
      <c r="BV60" s="57">
        <f t="shared" si="88"/>
        <v>0</v>
      </c>
      <c r="BW60" s="57">
        <f t="shared" si="89"/>
        <v>0</v>
      </c>
      <c r="BX60" s="57">
        <f t="shared" si="90"/>
        <v>0</v>
      </c>
      <c r="BY60" s="57">
        <f t="shared" si="91"/>
        <v>0</v>
      </c>
      <c r="BZ60" s="57">
        <f t="shared" si="92"/>
        <v>0</v>
      </c>
      <c r="CA60" s="57">
        <f t="shared" si="93"/>
        <v>0</v>
      </c>
      <c r="CC60" s="57">
        <f>N17-B60</f>
        <v>-34</v>
      </c>
      <c r="CD60" s="57">
        <f t="shared" si="94"/>
        <v>0</v>
      </c>
      <c r="CE60" s="57" t="str">
        <f t="shared" si="185"/>
        <v>4</v>
      </c>
      <c r="CF60" s="57" t="str">
        <f t="shared" si="95"/>
        <v/>
      </c>
      <c r="CG60" s="57">
        <f t="shared" si="96"/>
        <v>0</v>
      </c>
      <c r="CH60" s="57">
        <f t="shared" si="97"/>
        <v>0</v>
      </c>
      <c r="CI60" s="57">
        <f t="shared" si="98"/>
        <v>0</v>
      </c>
      <c r="CJ60" s="57">
        <f t="shared" si="99"/>
        <v>0</v>
      </c>
      <c r="CK60" s="57" t="str">
        <f t="shared" si="100"/>
        <v/>
      </c>
      <c r="CL60" s="57" t="str">
        <f t="shared" si="53"/>
        <v/>
      </c>
      <c r="CM60" s="57">
        <f t="shared" si="101"/>
        <v>2</v>
      </c>
      <c r="CN60" s="57">
        <f t="shared" si="102"/>
        <v>-32</v>
      </c>
      <c r="CO60" s="57" t="str">
        <f t="shared" si="103"/>
        <v/>
      </c>
      <c r="CP60" s="57" t="str">
        <f t="shared" si="54"/>
        <v/>
      </c>
      <c r="DH60" s="59">
        <f t="shared" si="104"/>
        <v>0</v>
      </c>
      <c r="DI60" s="59">
        <f t="shared" si="105"/>
        <v>0</v>
      </c>
      <c r="DJ60" s="70">
        <f t="shared" si="106"/>
        <v>0</v>
      </c>
      <c r="DK60" s="59">
        <f t="shared" si="107"/>
        <v>0</v>
      </c>
      <c r="DL60" s="70">
        <f t="shared" si="108"/>
        <v>0</v>
      </c>
      <c r="DM60" s="59">
        <f t="shared" si="109"/>
        <v>0</v>
      </c>
      <c r="DN60" s="70">
        <f t="shared" si="110"/>
        <v>0</v>
      </c>
      <c r="DO60" s="59">
        <f t="shared" si="111"/>
        <v>0</v>
      </c>
      <c r="DP60" s="59">
        <f t="shared" si="112"/>
        <v>0</v>
      </c>
      <c r="DQ60" s="59">
        <f t="shared" si="113"/>
        <v>0</v>
      </c>
      <c r="DR60" s="59">
        <f t="shared" si="114"/>
        <v>0</v>
      </c>
      <c r="DS60" s="59">
        <f t="shared" si="115"/>
        <v>0</v>
      </c>
      <c r="DT60" s="70">
        <f t="shared" si="116"/>
        <v>0</v>
      </c>
      <c r="DU60" s="59">
        <f t="shared" si="117"/>
        <v>0</v>
      </c>
      <c r="DV60" s="70">
        <f t="shared" si="118"/>
        <v>0</v>
      </c>
      <c r="DW60" s="59">
        <f t="shared" si="119"/>
        <v>0</v>
      </c>
      <c r="DY60" s="70">
        <f t="shared" si="120"/>
        <v>0</v>
      </c>
      <c r="DZ60" s="59">
        <f t="shared" si="120"/>
        <v>0</v>
      </c>
      <c r="EA60" s="59">
        <f t="shared" si="121"/>
        <v>0</v>
      </c>
      <c r="EB60" s="59" t="str">
        <f t="shared" si="122"/>
        <v/>
      </c>
      <c r="EC60" s="59" t="str">
        <f t="shared" si="55"/>
        <v/>
      </c>
      <c r="EI60" s="59">
        <f>IF(BF65=2,C60,0)</f>
        <v>0</v>
      </c>
      <c r="EJ60" s="59">
        <f t="shared" si="123"/>
        <v>0</v>
      </c>
      <c r="EK60" s="59" t="str">
        <f t="shared" si="124"/>
        <v/>
      </c>
      <c r="EL60" s="59" t="str">
        <f t="shared" si="125"/>
        <v/>
      </c>
      <c r="EM60" s="59" t="str">
        <f t="shared" si="126"/>
        <v/>
      </c>
      <c r="EN60" s="59" t="str">
        <f t="shared" si="127"/>
        <v/>
      </c>
      <c r="EO60" s="59" t="str">
        <f t="shared" si="128"/>
        <v/>
      </c>
      <c r="EP60" s="59" t="str">
        <f t="shared" si="129"/>
        <v/>
      </c>
      <c r="EQ60" s="59">
        <f t="shared" si="200"/>
        <v>0</v>
      </c>
      <c r="EU60" s="59">
        <f t="shared" si="130"/>
        <v>0</v>
      </c>
      <c r="EV60" s="59">
        <f t="shared" si="131"/>
        <v>0</v>
      </c>
      <c r="EW60" s="59">
        <f t="shared" si="132"/>
        <v>0</v>
      </c>
      <c r="EX60" s="59">
        <f t="shared" si="133"/>
        <v>0</v>
      </c>
      <c r="EY60" s="59">
        <f t="shared" si="134"/>
        <v>0</v>
      </c>
      <c r="EZ60" s="59">
        <f t="shared" si="135"/>
        <v>0</v>
      </c>
      <c r="FA60" s="59">
        <f t="shared" si="136"/>
        <v>0</v>
      </c>
      <c r="FB60" s="59">
        <f t="shared" si="137"/>
        <v>0</v>
      </c>
      <c r="FD60" s="59">
        <f t="shared" si="208"/>
        <v>0.8</v>
      </c>
      <c r="FE60" s="59">
        <f t="shared" si="208"/>
        <v>0.8</v>
      </c>
      <c r="FF60" s="59">
        <f t="shared" si="208"/>
        <v>0.65</v>
      </c>
      <c r="FG60" s="59">
        <f t="shared" si="208"/>
        <v>0.65</v>
      </c>
      <c r="FH60" s="59">
        <f t="shared" si="208"/>
        <v>0.5</v>
      </c>
      <c r="FI60" s="59">
        <f t="shared" si="208"/>
        <v>0.5</v>
      </c>
      <c r="FJ60" s="59">
        <f t="shared" si="208"/>
        <v>0.5</v>
      </c>
      <c r="FK60" s="59">
        <f t="shared" si="201"/>
        <v>0.5</v>
      </c>
      <c r="FM60" s="59">
        <f t="shared" si="139"/>
        <v>0</v>
      </c>
      <c r="FN60" s="59">
        <f t="shared" si="186"/>
        <v>0</v>
      </c>
      <c r="FO60" s="59">
        <f t="shared" si="140"/>
        <v>0</v>
      </c>
      <c r="FP60" s="59">
        <f t="shared" si="141"/>
        <v>0</v>
      </c>
      <c r="FQ60" s="59">
        <f t="shared" si="142"/>
        <v>0</v>
      </c>
      <c r="FR60" s="59">
        <f t="shared" si="143"/>
        <v>0</v>
      </c>
      <c r="FS60" s="59">
        <f t="shared" si="144"/>
        <v>0</v>
      </c>
      <c r="FT60" s="59">
        <f t="shared" si="145"/>
        <v>0</v>
      </c>
      <c r="FU60" s="59">
        <f t="shared" si="202"/>
        <v>0</v>
      </c>
      <c r="FW60" s="59">
        <f t="shared" si="146"/>
        <v>0</v>
      </c>
      <c r="FX60" s="59">
        <f t="shared" si="147"/>
        <v>0</v>
      </c>
      <c r="FY60" s="59">
        <f t="shared" si="148"/>
        <v>0</v>
      </c>
      <c r="FZ60" s="59">
        <f t="shared" si="149"/>
        <v>0</v>
      </c>
      <c r="GA60" s="59">
        <f t="shared" si="150"/>
        <v>0</v>
      </c>
      <c r="GB60" s="59">
        <f t="shared" si="151"/>
        <v>0</v>
      </c>
      <c r="GC60" s="59">
        <f t="shared" si="152"/>
        <v>0</v>
      </c>
      <c r="GD60" s="59">
        <f t="shared" si="153"/>
        <v>0</v>
      </c>
      <c r="GF60" s="59">
        <f t="shared" si="209"/>
        <v>0.85</v>
      </c>
      <c r="GG60" s="59">
        <f t="shared" si="209"/>
        <v>0.85</v>
      </c>
      <c r="GH60" s="59">
        <f t="shared" si="209"/>
        <v>0.6</v>
      </c>
      <c r="GI60" s="59">
        <f t="shared" si="209"/>
        <v>0.6</v>
      </c>
      <c r="GJ60" s="59">
        <f t="shared" si="209"/>
        <v>0.5</v>
      </c>
      <c r="GK60" s="59">
        <f t="shared" si="209"/>
        <v>0.5</v>
      </c>
      <c r="GL60" s="59">
        <f t="shared" si="209"/>
        <v>0.5</v>
      </c>
      <c r="GM60" s="59">
        <f t="shared" si="203"/>
        <v>0.5</v>
      </c>
      <c r="GO60" s="59">
        <v>11</v>
      </c>
      <c r="GP60" s="59">
        <v>12</v>
      </c>
      <c r="GQ60" s="59">
        <v>20</v>
      </c>
      <c r="GR60" s="59">
        <v>25</v>
      </c>
      <c r="GS60" s="59">
        <v>35</v>
      </c>
      <c r="GT60" s="59">
        <v>35</v>
      </c>
      <c r="GU60" s="59">
        <v>40</v>
      </c>
      <c r="GV60" s="59">
        <v>40</v>
      </c>
      <c r="GX60" s="59">
        <f t="shared" si="155"/>
        <v>0</v>
      </c>
      <c r="GY60" s="59">
        <f t="shared" si="156"/>
        <v>0</v>
      </c>
      <c r="GZ60" s="59">
        <f t="shared" si="157"/>
        <v>0</v>
      </c>
      <c r="HA60" s="59">
        <f t="shared" si="158"/>
        <v>0</v>
      </c>
      <c r="HB60" s="59">
        <f t="shared" si="159"/>
        <v>0</v>
      </c>
      <c r="HC60" s="59">
        <f t="shared" si="160"/>
        <v>0</v>
      </c>
      <c r="HD60" s="59">
        <f t="shared" si="161"/>
        <v>0</v>
      </c>
      <c r="HE60" s="59">
        <f t="shared" si="162"/>
        <v>0</v>
      </c>
      <c r="HF60" s="59">
        <f t="shared" si="204"/>
        <v>0</v>
      </c>
      <c r="HL60" s="57" t="str">
        <f t="shared" si="163"/>
        <v/>
      </c>
      <c r="HM60" s="57" t="str">
        <f t="shared" si="164"/>
        <v/>
      </c>
      <c r="HN60" s="61" t="str">
        <f t="shared" si="165"/>
        <v/>
      </c>
      <c r="HO60" s="57" t="str">
        <f t="shared" si="188"/>
        <v>2</v>
      </c>
      <c r="HP60" s="57" t="str">
        <f t="shared" si="166"/>
        <v/>
      </c>
      <c r="HQ60" s="57">
        <f t="shared" si="167"/>
        <v>0</v>
      </c>
      <c r="HR60" s="57" t="str">
        <f t="shared" si="168"/>
        <v/>
      </c>
      <c r="HS60" s="57" t="str">
        <f t="shared" si="169"/>
        <v/>
      </c>
      <c r="HT60" s="57">
        <f t="shared" si="205"/>
        <v>0</v>
      </c>
      <c r="HU60" s="57" t="str">
        <f t="shared" si="170"/>
        <v>1</v>
      </c>
      <c r="HV60" s="57">
        <f t="shared" si="171"/>
        <v>-33</v>
      </c>
      <c r="HW60" s="57" t="str">
        <f t="shared" si="172"/>
        <v/>
      </c>
      <c r="HX60" s="57" t="str">
        <f t="shared" si="210"/>
        <v>10</v>
      </c>
      <c r="HY60" s="57" t="str">
        <f t="shared" si="210"/>
        <v>13</v>
      </c>
      <c r="HZ60" s="57" t="str">
        <f t="shared" si="210"/>
        <v>11</v>
      </c>
      <c r="IA60" s="57" t="str">
        <f t="shared" si="210"/>
        <v>16</v>
      </c>
      <c r="IB60" s="57" t="str">
        <f t="shared" si="210"/>
        <v>20</v>
      </c>
      <c r="IC60" s="57" t="str">
        <f t="shared" si="210"/>
        <v>22</v>
      </c>
      <c r="ID60" s="57" t="str">
        <f t="shared" si="210"/>
        <v>27</v>
      </c>
      <c r="IE60" s="57" t="str">
        <f t="shared" si="206"/>
        <v>31</v>
      </c>
      <c r="IG60" s="57">
        <f t="shared" si="61"/>
        <v>0</v>
      </c>
      <c r="IH60" s="57">
        <f t="shared" si="62"/>
        <v>0</v>
      </c>
      <c r="II60" s="57">
        <f t="shared" si="63"/>
        <v>0</v>
      </c>
      <c r="IJ60" s="57">
        <f t="shared" si="64"/>
        <v>0</v>
      </c>
      <c r="IK60" s="57">
        <f t="shared" si="65"/>
        <v>0</v>
      </c>
      <c r="IL60" s="57">
        <f t="shared" si="66"/>
        <v>0</v>
      </c>
      <c r="IM60" s="57">
        <f t="shared" si="67"/>
        <v>0</v>
      </c>
      <c r="IN60" s="57">
        <f t="shared" si="68"/>
        <v>0</v>
      </c>
      <c r="IO60" s="57">
        <f t="shared" si="207"/>
        <v>0</v>
      </c>
      <c r="IP60" s="57">
        <f t="shared" si="174"/>
        <v>0</v>
      </c>
      <c r="IQ60" s="57">
        <f t="shared" si="175"/>
        <v>0</v>
      </c>
      <c r="IR60" s="57">
        <f t="shared" si="176"/>
        <v>0</v>
      </c>
      <c r="IS60" s="57">
        <f t="shared" si="177"/>
        <v>0</v>
      </c>
      <c r="IT60" s="57">
        <f t="shared" si="178"/>
        <v>0</v>
      </c>
      <c r="IU60" s="57">
        <f t="shared" si="179"/>
        <v>0</v>
      </c>
      <c r="IV60" s="57">
        <f t="shared" si="180"/>
        <v>0</v>
      </c>
      <c r="IW60" s="57">
        <f t="shared" si="181"/>
        <v>0</v>
      </c>
    </row>
    <row r="61" spans="1:257" ht="17.100000000000001" customHeight="1" thickTop="1" thickBot="1" x14ac:dyDescent="0.25">
      <c r="A61" s="128"/>
      <c r="B61" s="115">
        <v>47</v>
      </c>
      <c r="C61" s="109"/>
      <c r="D61" s="5"/>
      <c r="E61" s="5"/>
      <c r="F61" s="5"/>
      <c r="G61" s="5"/>
      <c r="H61" s="5"/>
      <c r="I61" s="5"/>
      <c r="J61" s="5"/>
      <c r="K61" s="5"/>
      <c r="L61" s="119"/>
      <c r="M61" s="120"/>
      <c r="N61" s="119"/>
      <c r="O61" s="120"/>
      <c r="P61" s="119"/>
      <c r="Q61" s="120"/>
      <c r="R61" s="119"/>
      <c r="S61" s="120"/>
      <c r="T61" s="119"/>
      <c r="U61" s="120"/>
      <c r="V61" s="120"/>
      <c r="W61" s="140"/>
      <c r="X61" s="13" t="b">
        <v>0</v>
      </c>
      <c r="Y61" s="13" t="b">
        <v>0</v>
      </c>
      <c r="Z61" s="13" t="b">
        <v>0</v>
      </c>
      <c r="AA61" s="13" t="b">
        <v>0</v>
      </c>
      <c r="AB61" s="13" t="b">
        <v>0</v>
      </c>
      <c r="AC61" s="13" t="b">
        <v>0</v>
      </c>
      <c r="AD61" s="13" t="b">
        <v>0</v>
      </c>
      <c r="AE61" s="13" t="b">
        <v>0</v>
      </c>
      <c r="AG61" s="57">
        <f t="shared" si="189"/>
        <v>0</v>
      </c>
      <c r="AH61" s="57">
        <f t="shared" si="190"/>
        <v>0</v>
      </c>
      <c r="AI61" s="57">
        <f t="shared" si="191"/>
        <v>0</v>
      </c>
      <c r="AJ61" s="57">
        <f t="shared" si="192"/>
        <v>0</v>
      </c>
      <c r="AK61" s="57">
        <f t="shared" si="193"/>
        <v>0</v>
      </c>
      <c r="AL61" s="57">
        <f t="shared" si="194"/>
        <v>0</v>
      </c>
      <c r="AM61" s="57">
        <f t="shared" si="195"/>
        <v>0</v>
      </c>
      <c r="AN61" s="57">
        <f t="shared" si="196"/>
        <v>0</v>
      </c>
      <c r="AP61" s="57">
        <f t="shared" si="70"/>
        <v>0</v>
      </c>
      <c r="AQ61" s="57">
        <f t="shared" si="71"/>
        <v>0</v>
      </c>
      <c r="AS61" s="57">
        <f t="shared" si="197"/>
        <v>0</v>
      </c>
      <c r="AT61" s="57" t="b">
        <f t="shared" si="198"/>
        <v>1</v>
      </c>
      <c r="AU61" s="57">
        <f t="shared" si="72"/>
        <v>1</v>
      </c>
      <c r="AV61" s="63">
        <f t="shared" si="73"/>
        <v>0</v>
      </c>
      <c r="AW61" s="57">
        <f t="shared" si="182"/>
        <v>0</v>
      </c>
      <c r="AX61" s="57">
        <f t="shared" si="183"/>
        <v>0</v>
      </c>
      <c r="AY61" s="57">
        <f t="shared" si="182"/>
        <v>0</v>
      </c>
      <c r="AZ61" s="57">
        <f t="shared" si="187"/>
        <v>0</v>
      </c>
      <c r="BA61" s="57" t="str">
        <f t="shared" si="51"/>
        <v/>
      </c>
      <c r="BB61" s="57" t="str">
        <f t="shared" si="184"/>
        <v/>
      </c>
      <c r="BC61" s="57" t="str">
        <f t="shared" si="74"/>
        <v/>
      </c>
      <c r="BD61" s="57" t="str">
        <f t="shared" si="75"/>
        <v/>
      </c>
      <c r="BE61" s="57" t="str">
        <f t="shared" si="76"/>
        <v/>
      </c>
      <c r="BG61" s="57">
        <f>IF(BF65=2,C61,0)</f>
        <v>0</v>
      </c>
      <c r="BH61" s="57">
        <f t="shared" si="77"/>
        <v>0</v>
      </c>
      <c r="BI61" s="57" t="str">
        <f t="shared" si="199"/>
        <v/>
      </c>
      <c r="BL61" s="57">
        <f t="shared" si="78"/>
        <v>0</v>
      </c>
      <c r="BM61" s="57">
        <f t="shared" si="79"/>
        <v>0</v>
      </c>
      <c r="BN61" s="57">
        <f t="shared" si="80"/>
        <v>0</v>
      </c>
      <c r="BO61" s="57">
        <f t="shared" si="81"/>
        <v>0</v>
      </c>
      <c r="BP61" s="57">
        <f t="shared" si="82"/>
        <v>0</v>
      </c>
      <c r="BQ61" s="57">
        <f t="shared" si="83"/>
        <v>0</v>
      </c>
      <c r="BR61" s="57">
        <f t="shared" si="84"/>
        <v>0</v>
      </c>
      <c r="BS61" s="57">
        <f t="shared" si="85"/>
        <v>0</v>
      </c>
      <c r="BT61" s="57">
        <f t="shared" si="86"/>
        <v>0</v>
      </c>
      <c r="BU61" s="57">
        <f t="shared" si="87"/>
        <v>0</v>
      </c>
      <c r="BV61" s="57">
        <f t="shared" si="88"/>
        <v>0</v>
      </c>
      <c r="BW61" s="57">
        <f t="shared" si="89"/>
        <v>0</v>
      </c>
      <c r="BX61" s="57">
        <f t="shared" si="90"/>
        <v>0</v>
      </c>
      <c r="BY61" s="57">
        <f t="shared" si="91"/>
        <v>0</v>
      </c>
      <c r="BZ61" s="57">
        <f t="shared" si="92"/>
        <v>0</v>
      </c>
      <c r="CA61" s="57">
        <f t="shared" si="93"/>
        <v>0</v>
      </c>
      <c r="CC61" s="57">
        <f>N17-B61</f>
        <v>-35</v>
      </c>
      <c r="CD61" s="57">
        <f t="shared" si="94"/>
        <v>0</v>
      </c>
      <c r="CE61" s="57" t="str">
        <f t="shared" si="185"/>
        <v>4</v>
      </c>
      <c r="CF61" s="57" t="str">
        <f t="shared" si="95"/>
        <v/>
      </c>
      <c r="CG61" s="57">
        <f t="shared" si="96"/>
        <v>0</v>
      </c>
      <c r="CH61" s="57">
        <f t="shared" si="97"/>
        <v>0</v>
      </c>
      <c r="CI61" s="57">
        <f t="shared" si="98"/>
        <v>0</v>
      </c>
      <c r="CJ61" s="57">
        <f t="shared" si="99"/>
        <v>0</v>
      </c>
      <c r="CK61" s="57" t="str">
        <f t="shared" si="100"/>
        <v/>
      </c>
      <c r="CL61" s="57" t="str">
        <f t="shared" si="53"/>
        <v/>
      </c>
      <c r="CM61" s="57">
        <f t="shared" si="101"/>
        <v>2</v>
      </c>
      <c r="CN61" s="57">
        <f t="shared" si="102"/>
        <v>-33</v>
      </c>
      <c r="CO61" s="57" t="str">
        <f t="shared" si="103"/>
        <v/>
      </c>
      <c r="CP61" s="57" t="str">
        <f t="shared" si="54"/>
        <v/>
      </c>
      <c r="DH61" s="59">
        <f t="shared" si="104"/>
        <v>0</v>
      </c>
      <c r="DI61" s="59">
        <f t="shared" si="105"/>
        <v>0</v>
      </c>
      <c r="DJ61" s="70">
        <f t="shared" si="106"/>
        <v>0</v>
      </c>
      <c r="DK61" s="59">
        <f t="shared" si="107"/>
        <v>0</v>
      </c>
      <c r="DL61" s="70">
        <f t="shared" si="108"/>
        <v>0</v>
      </c>
      <c r="DM61" s="59">
        <f t="shared" si="109"/>
        <v>0</v>
      </c>
      <c r="DN61" s="70">
        <f t="shared" si="110"/>
        <v>0</v>
      </c>
      <c r="DO61" s="59">
        <f t="shared" si="111"/>
        <v>0</v>
      </c>
      <c r="DP61" s="59">
        <f t="shared" si="112"/>
        <v>0</v>
      </c>
      <c r="DQ61" s="59">
        <f t="shared" si="113"/>
        <v>0</v>
      </c>
      <c r="DR61" s="59">
        <f t="shared" si="114"/>
        <v>0</v>
      </c>
      <c r="DS61" s="59">
        <f t="shared" si="115"/>
        <v>0</v>
      </c>
      <c r="DT61" s="70">
        <f t="shared" si="116"/>
        <v>0</v>
      </c>
      <c r="DU61" s="59">
        <f t="shared" si="117"/>
        <v>0</v>
      </c>
      <c r="DV61" s="70">
        <f t="shared" si="118"/>
        <v>0</v>
      </c>
      <c r="DW61" s="59">
        <f t="shared" si="119"/>
        <v>0</v>
      </c>
      <c r="DY61" s="70">
        <f t="shared" si="120"/>
        <v>0</v>
      </c>
      <c r="DZ61" s="59">
        <f t="shared" si="120"/>
        <v>0</v>
      </c>
      <c r="EA61" s="59">
        <f t="shared" si="121"/>
        <v>0</v>
      </c>
      <c r="EB61" s="59" t="str">
        <f t="shared" si="122"/>
        <v/>
      </c>
      <c r="EC61" s="59" t="str">
        <f t="shared" si="55"/>
        <v/>
      </c>
      <c r="EI61" s="59">
        <f>IF(BF65=2,C61,0)</f>
        <v>0</v>
      </c>
      <c r="EJ61" s="59">
        <f t="shared" si="123"/>
        <v>0</v>
      </c>
      <c r="EK61" s="59" t="str">
        <f t="shared" si="124"/>
        <v/>
      </c>
      <c r="EL61" s="59" t="str">
        <f t="shared" si="125"/>
        <v/>
      </c>
      <c r="EM61" s="59" t="str">
        <f t="shared" si="126"/>
        <v/>
      </c>
      <c r="EN61" s="59" t="str">
        <f t="shared" si="127"/>
        <v/>
      </c>
      <c r="EO61" s="59" t="str">
        <f t="shared" si="128"/>
        <v/>
      </c>
      <c r="EP61" s="59" t="str">
        <f t="shared" si="129"/>
        <v/>
      </c>
      <c r="EQ61" s="59">
        <f t="shared" si="200"/>
        <v>0</v>
      </c>
      <c r="EU61" s="59">
        <f t="shared" si="130"/>
        <v>0</v>
      </c>
      <c r="EV61" s="59">
        <f t="shared" si="131"/>
        <v>0</v>
      </c>
      <c r="EW61" s="59">
        <f t="shared" si="132"/>
        <v>0</v>
      </c>
      <c r="EX61" s="59">
        <f t="shared" si="133"/>
        <v>0</v>
      </c>
      <c r="EY61" s="59">
        <f t="shared" si="134"/>
        <v>0</v>
      </c>
      <c r="EZ61" s="59">
        <f t="shared" si="135"/>
        <v>0</v>
      </c>
      <c r="FA61" s="59">
        <f t="shared" si="136"/>
        <v>0</v>
      </c>
      <c r="FB61" s="59">
        <f t="shared" si="137"/>
        <v>0</v>
      </c>
      <c r="FD61" s="59">
        <f t="shared" si="208"/>
        <v>0.8</v>
      </c>
      <c r="FE61" s="59">
        <f t="shared" si="208"/>
        <v>0.8</v>
      </c>
      <c r="FF61" s="59">
        <f t="shared" si="208"/>
        <v>0.65</v>
      </c>
      <c r="FG61" s="59">
        <f t="shared" si="208"/>
        <v>0.65</v>
      </c>
      <c r="FH61" s="59">
        <f t="shared" si="208"/>
        <v>0.5</v>
      </c>
      <c r="FI61" s="59">
        <f t="shared" si="208"/>
        <v>0.5</v>
      </c>
      <c r="FJ61" s="59">
        <f t="shared" si="208"/>
        <v>0.5</v>
      </c>
      <c r="FK61" s="59">
        <f t="shared" si="201"/>
        <v>0.5</v>
      </c>
      <c r="FM61" s="59">
        <f t="shared" si="139"/>
        <v>0</v>
      </c>
      <c r="FN61" s="59">
        <f t="shared" si="186"/>
        <v>0</v>
      </c>
      <c r="FO61" s="59">
        <f t="shared" si="140"/>
        <v>0</v>
      </c>
      <c r="FP61" s="59">
        <f t="shared" si="141"/>
        <v>0</v>
      </c>
      <c r="FQ61" s="59">
        <f t="shared" si="142"/>
        <v>0</v>
      </c>
      <c r="FR61" s="59">
        <f t="shared" si="143"/>
        <v>0</v>
      </c>
      <c r="FS61" s="59">
        <f t="shared" si="144"/>
        <v>0</v>
      </c>
      <c r="FT61" s="59">
        <f t="shared" si="145"/>
        <v>0</v>
      </c>
      <c r="FU61" s="59">
        <f t="shared" si="202"/>
        <v>0</v>
      </c>
      <c r="FW61" s="59">
        <f t="shared" si="146"/>
        <v>0</v>
      </c>
      <c r="FX61" s="59">
        <f t="shared" si="147"/>
        <v>0</v>
      </c>
      <c r="FY61" s="59">
        <f t="shared" si="148"/>
        <v>0</v>
      </c>
      <c r="FZ61" s="59">
        <f t="shared" si="149"/>
        <v>0</v>
      </c>
      <c r="GA61" s="59">
        <f t="shared" si="150"/>
        <v>0</v>
      </c>
      <c r="GB61" s="59">
        <f t="shared" si="151"/>
        <v>0</v>
      </c>
      <c r="GC61" s="59">
        <f t="shared" si="152"/>
        <v>0</v>
      </c>
      <c r="GD61" s="59">
        <f t="shared" si="153"/>
        <v>0</v>
      </c>
      <c r="GF61" s="59">
        <f t="shared" si="209"/>
        <v>0.85</v>
      </c>
      <c r="GG61" s="59">
        <f t="shared" si="209"/>
        <v>0.85</v>
      </c>
      <c r="GH61" s="59">
        <f t="shared" si="209"/>
        <v>0.6</v>
      </c>
      <c r="GI61" s="59">
        <f t="shared" si="209"/>
        <v>0.6</v>
      </c>
      <c r="GJ61" s="59">
        <f t="shared" si="209"/>
        <v>0.5</v>
      </c>
      <c r="GK61" s="59">
        <f t="shared" si="209"/>
        <v>0.5</v>
      </c>
      <c r="GL61" s="59">
        <f t="shared" si="209"/>
        <v>0.5</v>
      </c>
      <c r="GM61" s="59">
        <f t="shared" si="203"/>
        <v>0.5</v>
      </c>
      <c r="GO61" s="59">
        <v>11</v>
      </c>
      <c r="GP61" s="59">
        <v>12</v>
      </c>
      <c r="GQ61" s="59">
        <v>20</v>
      </c>
      <c r="GR61" s="59">
        <v>25</v>
      </c>
      <c r="GS61" s="59">
        <v>35</v>
      </c>
      <c r="GT61" s="59">
        <v>35</v>
      </c>
      <c r="GU61" s="59">
        <v>40</v>
      </c>
      <c r="GV61" s="59">
        <v>40</v>
      </c>
      <c r="GX61" s="59">
        <f t="shared" si="155"/>
        <v>0</v>
      </c>
      <c r="GY61" s="59">
        <f t="shared" si="156"/>
        <v>0</v>
      </c>
      <c r="GZ61" s="59">
        <f t="shared" si="157"/>
        <v>0</v>
      </c>
      <c r="HA61" s="59">
        <f t="shared" si="158"/>
        <v>0</v>
      </c>
      <c r="HB61" s="59">
        <f t="shared" si="159"/>
        <v>0</v>
      </c>
      <c r="HC61" s="59">
        <f t="shared" si="160"/>
        <v>0</v>
      </c>
      <c r="HD61" s="59">
        <f t="shared" si="161"/>
        <v>0</v>
      </c>
      <c r="HE61" s="59">
        <f t="shared" si="162"/>
        <v>0</v>
      </c>
      <c r="HF61" s="59">
        <f t="shared" si="204"/>
        <v>0</v>
      </c>
      <c r="HL61" s="57" t="str">
        <f t="shared" si="163"/>
        <v/>
      </c>
      <c r="HM61" s="57" t="str">
        <f t="shared" si="164"/>
        <v/>
      </c>
      <c r="HN61" s="61" t="str">
        <f t="shared" si="165"/>
        <v/>
      </c>
      <c r="HO61" s="57" t="str">
        <f t="shared" si="188"/>
        <v>2</v>
      </c>
      <c r="HP61" s="57" t="str">
        <f t="shared" si="166"/>
        <v/>
      </c>
      <c r="HQ61" s="57">
        <f t="shared" si="167"/>
        <v>0</v>
      </c>
      <c r="HR61" s="57" t="str">
        <f t="shared" si="168"/>
        <v/>
      </c>
      <c r="HS61" s="57" t="str">
        <f t="shared" si="169"/>
        <v/>
      </c>
      <c r="HT61" s="57">
        <f t="shared" si="205"/>
        <v>0</v>
      </c>
      <c r="HU61" s="57" t="str">
        <f t="shared" si="170"/>
        <v>1</v>
      </c>
      <c r="HV61" s="57">
        <f t="shared" si="171"/>
        <v>-34</v>
      </c>
      <c r="HW61" s="57" t="str">
        <f t="shared" si="172"/>
        <v/>
      </c>
      <c r="HX61" s="57" t="str">
        <f t="shared" si="210"/>
        <v>10</v>
      </c>
      <c r="HY61" s="57" t="str">
        <f t="shared" si="210"/>
        <v>13</v>
      </c>
      <c r="HZ61" s="57" t="str">
        <f t="shared" si="210"/>
        <v>11</v>
      </c>
      <c r="IA61" s="57" t="str">
        <f t="shared" si="210"/>
        <v>16</v>
      </c>
      <c r="IB61" s="57" t="str">
        <f t="shared" si="210"/>
        <v>20</v>
      </c>
      <c r="IC61" s="57" t="str">
        <f t="shared" si="210"/>
        <v>22</v>
      </c>
      <c r="ID61" s="57" t="str">
        <f t="shared" si="210"/>
        <v>27</v>
      </c>
      <c r="IE61" s="57" t="str">
        <f t="shared" si="206"/>
        <v>31</v>
      </c>
      <c r="IG61" s="57">
        <f t="shared" si="61"/>
        <v>0</v>
      </c>
      <c r="IH61" s="57">
        <f t="shared" si="62"/>
        <v>0</v>
      </c>
      <c r="II61" s="57">
        <f t="shared" si="63"/>
        <v>0</v>
      </c>
      <c r="IJ61" s="57">
        <f t="shared" si="64"/>
        <v>0</v>
      </c>
      <c r="IK61" s="57">
        <f t="shared" si="65"/>
        <v>0</v>
      </c>
      <c r="IL61" s="57">
        <f t="shared" si="66"/>
        <v>0</v>
      </c>
      <c r="IM61" s="57">
        <f t="shared" si="67"/>
        <v>0</v>
      </c>
      <c r="IN61" s="57">
        <f t="shared" si="68"/>
        <v>0</v>
      </c>
      <c r="IO61" s="57">
        <f t="shared" si="207"/>
        <v>0</v>
      </c>
      <c r="IP61" s="57">
        <f t="shared" si="174"/>
        <v>0</v>
      </c>
      <c r="IQ61" s="57">
        <f t="shared" si="175"/>
        <v>0</v>
      </c>
      <c r="IR61" s="57">
        <f t="shared" si="176"/>
        <v>0</v>
      </c>
      <c r="IS61" s="57">
        <f t="shared" si="177"/>
        <v>0</v>
      </c>
      <c r="IT61" s="57">
        <f t="shared" si="178"/>
        <v>0</v>
      </c>
      <c r="IU61" s="57">
        <f t="shared" si="179"/>
        <v>0</v>
      </c>
      <c r="IV61" s="57">
        <f t="shared" si="180"/>
        <v>0</v>
      </c>
      <c r="IW61" s="57">
        <f t="shared" si="181"/>
        <v>0</v>
      </c>
    </row>
    <row r="62" spans="1:257" ht="17.100000000000001" customHeight="1" thickTop="1" thickBot="1" x14ac:dyDescent="0.25">
      <c r="A62" s="128"/>
      <c r="B62" s="115">
        <v>48</v>
      </c>
      <c r="C62" s="109"/>
      <c r="D62" s="5"/>
      <c r="E62" s="5"/>
      <c r="F62" s="5"/>
      <c r="G62" s="5"/>
      <c r="H62" s="5"/>
      <c r="I62" s="5"/>
      <c r="J62" s="5"/>
      <c r="K62" s="5"/>
      <c r="L62" s="119"/>
      <c r="M62" s="120"/>
      <c r="N62" s="119"/>
      <c r="O62" s="120"/>
      <c r="P62" s="119"/>
      <c r="Q62" s="120"/>
      <c r="R62" s="119"/>
      <c r="S62" s="120"/>
      <c r="T62" s="119"/>
      <c r="U62" s="120"/>
      <c r="V62" s="120"/>
      <c r="W62" s="140"/>
      <c r="X62" s="13" t="b">
        <v>0</v>
      </c>
      <c r="Y62" s="13" t="b">
        <v>0</v>
      </c>
      <c r="Z62" s="13" t="b">
        <v>0</v>
      </c>
      <c r="AA62" s="13" t="b">
        <v>0</v>
      </c>
      <c r="AB62" s="13" t="b">
        <v>0</v>
      </c>
      <c r="AC62" s="13" t="b">
        <v>0</v>
      </c>
      <c r="AD62" s="13" t="b">
        <v>0</v>
      </c>
      <c r="AE62" s="13" t="b">
        <v>0</v>
      </c>
      <c r="AG62" s="57">
        <f t="shared" si="189"/>
        <v>0</v>
      </c>
      <c r="AH62" s="57">
        <f t="shared" si="190"/>
        <v>0</v>
      </c>
      <c r="AI62" s="57">
        <f t="shared" si="191"/>
        <v>0</v>
      </c>
      <c r="AJ62" s="57">
        <f t="shared" si="192"/>
        <v>0</v>
      </c>
      <c r="AK62" s="57">
        <f t="shared" si="193"/>
        <v>0</v>
      </c>
      <c r="AL62" s="57">
        <f t="shared" si="194"/>
        <v>0</v>
      </c>
      <c r="AM62" s="57">
        <f t="shared" si="195"/>
        <v>0</v>
      </c>
      <c r="AN62" s="57">
        <f t="shared" si="196"/>
        <v>0</v>
      </c>
      <c r="AP62" s="57">
        <f t="shared" si="70"/>
        <v>0</v>
      </c>
      <c r="AQ62" s="57">
        <f t="shared" si="71"/>
        <v>0</v>
      </c>
      <c r="AS62" s="57">
        <f t="shared" si="197"/>
        <v>0</v>
      </c>
      <c r="AT62" s="57" t="b">
        <f t="shared" si="198"/>
        <v>1</v>
      </c>
      <c r="AU62" s="57">
        <f t="shared" si="72"/>
        <v>1</v>
      </c>
      <c r="AV62" s="63">
        <f t="shared" si="73"/>
        <v>0</v>
      </c>
      <c r="AW62" s="57">
        <f t="shared" si="182"/>
        <v>0</v>
      </c>
      <c r="AX62" s="57">
        <f t="shared" si="183"/>
        <v>0</v>
      </c>
      <c r="AY62" s="57">
        <f t="shared" si="182"/>
        <v>0</v>
      </c>
      <c r="AZ62" s="57">
        <f t="shared" si="187"/>
        <v>0</v>
      </c>
      <c r="BA62" s="57" t="str">
        <f t="shared" si="51"/>
        <v/>
      </c>
      <c r="BB62" s="57" t="str">
        <f t="shared" si="184"/>
        <v/>
      </c>
      <c r="BC62" s="57" t="str">
        <f t="shared" si="74"/>
        <v/>
      </c>
      <c r="BD62" s="57" t="str">
        <f t="shared" si="75"/>
        <v/>
      </c>
      <c r="BE62" s="57" t="str">
        <f t="shared" si="76"/>
        <v/>
      </c>
      <c r="BG62" s="57">
        <f>IF(BF65=2,C62,0)</f>
        <v>0</v>
      </c>
      <c r="BH62" s="57">
        <f t="shared" si="77"/>
        <v>0</v>
      </c>
      <c r="BI62" s="57" t="str">
        <f t="shared" si="199"/>
        <v/>
      </c>
      <c r="BL62" s="57">
        <f t="shared" si="78"/>
        <v>0</v>
      </c>
      <c r="BM62" s="57">
        <f t="shared" si="79"/>
        <v>0</v>
      </c>
      <c r="BN62" s="57">
        <f t="shared" si="80"/>
        <v>0</v>
      </c>
      <c r="BO62" s="57">
        <f t="shared" si="81"/>
        <v>0</v>
      </c>
      <c r="BP62" s="57">
        <f t="shared" si="82"/>
        <v>0</v>
      </c>
      <c r="BQ62" s="57">
        <f t="shared" si="83"/>
        <v>0</v>
      </c>
      <c r="BR62" s="57">
        <f t="shared" si="84"/>
        <v>0</v>
      </c>
      <c r="BS62" s="57">
        <f t="shared" si="85"/>
        <v>0</v>
      </c>
      <c r="BT62" s="57">
        <f t="shared" si="86"/>
        <v>0</v>
      </c>
      <c r="BU62" s="57">
        <f t="shared" si="87"/>
        <v>0</v>
      </c>
      <c r="BV62" s="57">
        <f t="shared" si="88"/>
        <v>0</v>
      </c>
      <c r="BW62" s="57">
        <f t="shared" si="89"/>
        <v>0</v>
      </c>
      <c r="BX62" s="57">
        <f t="shared" si="90"/>
        <v>0</v>
      </c>
      <c r="BY62" s="57">
        <f t="shared" si="91"/>
        <v>0</v>
      </c>
      <c r="BZ62" s="57">
        <f t="shared" si="92"/>
        <v>0</v>
      </c>
      <c r="CA62" s="57">
        <f t="shared" si="93"/>
        <v>0</v>
      </c>
      <c r="CC62" s="57">
        <f>N17-B62</f>
        <v>-36</v>
      </c>
      <c r="CD62" s="57">
        <f t="shared" si="94"/>
        <v>0</v>
      </c>
      <c r="CE62" s="57" t="str">
        <f t="shared" si="185"/>
        <v>4</v>
      </c>
      <c r="CF62" s="57" t="str">
        <f t="shared" si="95"/>
        <v/>
      </c>
      <c r="CG62" s="57">
        <f t="shared" si="96"/>
        <v>0</v>
      </c>
      <c r="CH62" s="57">
        <f t="shared" si="97"/>
        <v>0</v>
      </c>
      <c r="CI62" s="57">
        <f t="shared" si="98"/>
        <v>0</v>
      </c>
      <c r="CJ62" s="57">
        <f t="shared" si="99"/>
        <v>0</v>
      </c>
      <c r="CK62" s="57" t="str">
        <f t="shared" si="100"/>
        <v/>
      </c>
      <c r="CL62" s="57" t="str">
        <f t="shared" si="53"/>
        <v/>
      </c>
      <c r="CM62" s="57">
        <f t="shared" si="101"/>
        <v>2</v>
      </c>
      <c r="CN62" s="57">
        <f t="shared" si="102"/>
        <v>-34</v>
      </c>
      <c r="CO62" s="57" t="str">
        <f t="shared" si="103"/>
        <v/>
      </c>
      <c r="CP62" s="57" t="str">
        <f t="shared" si="54"/>
        <v/>
      </c>
      <c r="DH62" s="59">
        <f t="shared" si="104"/>
        <v>0</v>
      </c>
      <c r="DI62" s="59">
        <f t="shared" si="105"/>
        <v>0</v>
      </c>
      <c r="DJ62" s="70">
        <f t="shared" si="106"/>
        <v>0</v>
      </c>
      <c r="DK62" s="59">
        <f t="shared" si="107"/>
        <v>0</v>
      </c>
      <c r="DL62" s="70">
        <f t="shared" si="108"/>
        <v>0</v>
      </c>
      <c r="DM62" s="59">
        <f t="shared" si="109"/>
        <v>0</v>
      </c>
      <c r="DN62" s="70">
        <f t="shared" si="110"/>
        <v>0</v>
      </c>
      <c r="DO62" s="59">
        <f t="shared" si="111"/>
        <v>0</v>
      </c>
      <c r="DP62" s="59">
        <f t="shared" si="112"/>
        <v>0</v>
      </c>
      <c r="DQ62" s="59">
        <f t="shared" si="113"/>
        <v>0</v>
      </c>
      <c r="DR62" s="59">
        <f t="shared" si="114"/>
        <v>0</v>
      </c>
      <c r="DS62" s="59">
        <f t="shared" si="115"/>
        <v>0</v>
      </c>
      <c r="DT62" s="70">
        <f t="shared" si="116"/>
        <v>0</v>
      </c>
      <c r="DU62" s="59">
        <f t="shared" si="117"/>
        <v>0</v>
      </c>
      <c r="DV62" s="70">
        <f t="shared" si="118"/>
        <v>0</v>
      </c>
      <c r="DW62" s="59">
        <f t="shared" si="119"/>
        <v>0</v>
      </c>
      <c r="DY62" s="70">
        <f t="shared" si="120"/>
        <v>0</v>
      </c>
      <c r="DZ62" s="59">
        <f t="shared" si="120"/>
        <v>0</v>
      </c>
      <c r="EA62" s="59">
        <f t="shared" si="121"/>
        <v>0</v>
      </c>
      <c r="EB62" s="59" t="str">
        <f t="shared" si="122"/>
        <v/>
      </c>
      <c r="EC62" s="59" t="str">
        <f t="shared" si="55"/>
        <v/>
      </c>
      <c r="EI62" s="59">
        <f>IF(BF65=2,C62,0)</f>
        <v>0</v>
      </c>
      <c r="EJ62" s="59">
        <f t="shared" si="123"/>
        <v>0</v>
      </c>
      <c r="EK62" s="59" t="str">
        <f t="shared" si="124"/>
        <v/>
      </c>
      <c r="EL62" s="59" t="str">
        <f t="shared" si="125"/>
        <v/>
      </c>
      <c r="EM62" s="59" t="str">
        <f t="shared" si="126"/>
        <v/>
      </c>
      <c r="EN62" s="59" t="str">
        <f t="shared" si="127"/>
        <v/>
      </c>
      <c r="EO62" s="59" t="str">
        <f t="shared" si="128"/>
        <v/>
      </c>
      <c r="EP62" s="59" t="str">
        <f t="shared" si="129"/>
        <v/>
      </c>
      <c r="EQ62" s="59">
        <f t="shared" si="200"/>
        <v>0</v>
      </c>
      <c r="EU62" s="59">
        <f t="shared" si="130"/>
        <v>0</v>
      </c>
      <c r="EV62" s="59">
        <f t="shared" si="131"/>
        <v>0</v>
      </c>
      <c r="EW62" s="59">
        <f t="shared" si="132"/>
        <v>0</v>
      </c>
      <c r="EX62" s="59">
        <f t="shared" si="133"/>
        <v>0</v>
      </c>
      <c r="EY62" s="59">
        <f t="shared" si="134"/>
        <v>0</v>
      </c>
      <c r="EZ62" s="59">
        <f t="shared" si="135"/>
        <v>0</v>
      </c>
      <c r="FA62" s="59">
        <f t="shared" si="136"/>
        <v>0</v>
      </c>
      <c r="FB62" s="59">
        <f t="shared" si="137"/>
        <v>0</v>
      </c>
      <c r="FD62" s="59">
        <f t="shared" si="208"/>
        <v>0.8</v>
      </c>
      <c r="FE62" s="59">
        <f t="shared" si="208"/>
        <v>0.8</v>
      </c>
      <c r="FF62" s="59">
        <f t="shared" si="208"/>
        <v>0.65</v>
      </c>
      <c r="FG62" s="59">
        <f t="shared" si="208"/>
        <v>0.65</v>
      </c>
      <c r="FH62" s="59">
        <f t="shared" si="208"/>
        <v>0.5</v>
      </c>
      <c r="FI62" s="59">
        <f t="shared" si="208"/>
        <v>0.5</v>
      </c>
      <c r="FJ62" s="59">
        <f t="shared" si="208"/>
        <v>0.5</v>
      </c>
      <c r="FK62" s="59">
        <f t="shared" si="201"/>
        <v>0.5</v>
      </c>
      <c r="FM62" s="59">
        <f t="shared" si="139"/>
        <v>0</v>
      </c>
      <c r="FN62" s="59">
        <f t="shared" si="186"/>
        <v>0</v>
      </c>
      <c r="FO62" s="59">
        <f t="shared" si="140"/>
        <v>0</v>
      </c>
      <c r="FP62" s="59">
        <f t="shared" si="141"/>
        <v>0</v>
      </c>
      <c r="FQ62" s="59">
        <f t="shared" si="142"/>
        <v>0</v>
      </c>
      <c r="FR62" s="59">
        <f t="shared" si="143"/>
        <v>0</v>
      </c>
      <c r="FS62" s="59">
        <f t="shared" si="144"/>
        <v>0</v>
      </c>
      <c r="FT62" s="59">
        <f t="shared" si="145"/>
        <v>0</v>
      </c>
      <c r="FU62" s="59">
        <f t="shared" si="202"/>
        <v>0</v>
      </c>
      <c r="FW62" s="59">
        <f t="shared" si="146"/>
        <v>0</v>
      </c>
      <c r="FX62" s="59">
        <f t="shared" si="147"/>
        <v>0</v>
      </c>
      <c r="FY62" s="59">
        <f t="shared" si="148"/>
        <v>0</v>
      </c>
      <c r="FZ62" s="59">
        <f t="shared" si="149"/>
        <v>0</v>
      </c>
      <c r="GA62" s="59">
        <f t="shared" si="150"/>
        <v>0</v>
      </c>
      <c r="GB62" s="59">
        <f t="shared" si="151"/>
        <v>0</v>
      </c>
      <c r="GC62" s="59">
        <f t="shared" si="152"/>
        <v>0</v>
      </c>
      <c r="GD62" s="59">
        <f t="shared" si="153"/>
        <v>0</v>
      </c>
      <c r="GF62" s="59">
        <f t="shared" si="209"/>
        <v>0.85</v>
      </c>
      <c r="GG62" s="59">
        <f t="shared" si="209"/>
        <v>0.85</v>
      </c>
      <c r="GH62" s="59">
        <f t="shared" si="209"/>
        <v>0.6</v>
      </c>
      <c r="GI62" s="59">
        <f t="shared" si="209"/>
        <v>0.6</v>
      </c>
      <c r="GJ62" s="59">
        <f t="shared" si="209"/>
        <v>0.5</v>
      </c>
      <c r="GK62" s="59">
        <f t="shared" si="209"/>
        <v>0.5</v>
      </c>
      <c r="GL62" s="59">
        <f t="shared" si="209"/>
        <v>0.5</v>
      </c>
      <c r="GM62" s="59">
        <f t="shared" si="203"/>
        <v>0.5</v>
      </c>
      <c r="GO62" s="59">
        <v>11</v>
      </c>
      <c r="GP62" s="59">
        <v>12</v>
      </c>
      <c r="GQ62" s="59">
        <v>20</v>
      </c>
      <c r="GR62" s="59">
        <v>25</v>
      </c>
      <c r="GS62" s="59">
        <v>35</v>
      </c>
      <c r="GT62" s="59">
        <v>35</v>
      </c>
      <c r="GU62" s="59">
        <v>40</v>
      </c>
      <c r="GV62" s="59">
        <v>40</v>
      </c>
      <c r="GX62" s="59">
        <f t="shared" si="155"/>
        <v>0</v>
      </c>
      <c r="GY62" s="59">
        <f t="shared" si="156"/>
        <v>0</v>
      </c>
      <c r="GZ62" s="59">
        <f t="shared" si="157"/>
        <v>0</v>
      </c>
      <c r="HA62" s="59">
        <f t="shared" si="158"/>
        <v>0</v>
      </c>
      <c r="HB62" s="59">
        <f t="shared" si="159"/>
        <v>0</v>
      </c>
      <c r="HC62" s="59">
        <f t="shared" si="160"/>
        <v>0</v>
      </c>
      <c r="HD62" s="59">
        <f t="shared" si="161"/>
        <v>0</v>
      </c>
      <c r="HE62" s="59">
        <f t="shared" si="162"/>
        <v>0</v>
      </c>
      <c r="HF62" s="59">
        <f t="shared" si="204"/>
        <v>0</v>
      </c>
      <c r="HL62" s="57" t="str">
        <f t="shared" si="163"/>
        <v/>
      </c>
      <c r="HM62" s="57" t="str">
        <f t="shared" si="164"/>
        <v/>
      </c>
      <c r="HN62" s="61" t="str">
        <f t="shared" si="165"/>
        <v/>
      </c>
      <c r="HO62" s="57" t="str">
        <f t="shared" si="188"/>
        <v>2</v>
      </c>
      <c r="HP62" s="57" t="str">
        <f t="shared" si="166"/>
        <v/>
      </c>
      <c r="HQ62" s="57">
        <f t="shared" si="167"/>
        <v>0</v>
      </c>
      <c r="HR62" s="57" t="str">
        <f t="shared" si="168"/>
        <v/>
      </c>
      <c r="HS62" s="57" t="str">
        <f t="shared" si="169"/>
        <v/>
      </c>
      <c r="HT62" s="57">
        <f t="shared" si="205"/>
        <v>0</v>
      </c>
      <c r="HU62" s="57" t="str">
        <f t="shared" si="170"/>
        <v>1</v>
      </c>
      <c r="HV62" s="57">
        <f t="shared" si="171"/>
        <v>-35</v>
      </c>
      <c r="HW62" s="57" t="str">
        <f t="shared" si="172"/>
        <v/>
      </c>
      <c r="HX62" s="57" t="str">
        <f t="shared" si="210"/>
        <v>10</v>
      </c>
      <c r="HY62" s="57" t="str">
        <f t="shared" si="210"/>
        <v>13</v>
      </c>
      <c r="HZ62" s="57" t="str">
        <f t="shared" si="210"/>
        <v>11</v>
      </c>
      <c r="IA62" s="57" t="str">
        <f t="shared" si="210"/>
        <v>16</v>
      </c>
      <c r="IB62" s="57" t="str">
        <f t="shared" si="210"/>
        <v>20</v>
      </c>
      <c r="IC62" s="57" t="str">
        <f t="shared" si="210"/>
        <v>22</v>
      </c>
      <c r="ID62" s="57" t="str">
        <f t="shared" si="210"/>
        <v>27</v>
      </c>
      <c r="IE62" s="57" t="str">
        <f t="shared" si="206"/>
        <v>31</v>
      </c>
      <c r="IG62" s="57">
        <f t="shared" si="61"/>
        <v>0</v>
      </c>
      <c r="IH62" s="57">
        <f t="shared" si="62"/>
        <v>0</v>
      </c>
      <c r="II62" s="57">
        <f t="shared" si="63"/>
        <v>0</v>
      </c>
      <c r="IJ62" s="57">
        <f t="shared" si="64"/>
        <v>0</v>
      </c>
      <c r="IK62" s="57">
        <f t="shared" si="65"/>
        <v>0</v>
      </c>
      <c r="IL62" s="57">
        <f t="shared" si="66"/>
        <v>0</v>
      </c>
      <c r="IM62" s="57">
        <f t="shared" si="67"/>
        <v>0</v>
      </c>
      <c r="IN62" s="57">
        <f t="shared" si="68"/>
        <v>0</v>
      </c>
      <c r="IO62" s="57">
        <f t="shared" si="207"/>
        <v>0</v>
      </c>
      <c r="IP62" s="57">
        <f t="shared" si="174"/>
        <v>0</v>
      </c>
      <c r="IQ62" s="57">
        <f t="shared" si="175"/>
        <v>0</v>
      </c>
      <c r="IR62" s="57">
        <f t="shared" si="176"/>
        <v>0</v>
      </c>
      <c r="IS62" s="57">
        <f t="shared" si="177"/>
        <v>0</v>
      </c>
      <c r="IT62" s="57">
        <f t="shared" si="178"/>
        <v>0</v>
      </c>
      <c r="IU62" s="57">
        <f t="shared" si="179"/>
        <v>0</v>
      </c>
      <c r="IV62" s="57">
        <f t="shared" si="180"/>
        <v>0</v>
      </c>
      <c r="IW62" s="57">
        <f t="shared" si="181"/>
        <v>0</v>
      </c>
    </row>
    <row r="63" spans="1:257" ht="17.100000000000001" customHeight="1" thickTop="1" x14ac:dyDescent="0.2">
      <c r="A63" s="128"/>
      <c r="B63" s="116">
        <v>49</v>
      </c>
      <c r="C63" s="110"/>
      <c r="D63" s="19"/>
      <c r="E63" s="19"/>
      <c r="F63" s="19"/>
      <c r="G63" s="19"/>
      <c r="H63" s="19"/>
      <c r="I63" s="19"/>
      <c r="J63" s="19"/>
      <c r="K63" s="19"/>
      <c r="L63" s="119"/>
      <c r="M63" s="120"/>
      <c r="N63" s="119"/>
      <c r="O63" s="120"/>
      <c r="P63" s="119"/>
      <c r="Q63" s="120"/>
      <c r="R63" s="119"/>
      <c r="S63" s="120"/>
      <c r="T63" s="119"/>
      <c r="U63" s="120"/>
      <c r="V63" s="120"/>
      <c r="W63" s="140"/>
      <c r="X63" s="13" t="b">
        <v>0</v>
      </c>
      <c r="Y63" s="13" t="b">
        <v>0</v>
      </c>
      <c r="Z63" s="13" t="b">
        <v>0</v>
      </c>
      <c r="AA63" s="13" t="b">
        <v>0</v>
      </c>
      <c r="AB63" s="13" t="b">
        <v>0</v>
      </c>
      <c r="AC63" s="13" t="b">
        <v>0</v>
      </c>
      <c r="AD63" s="13" t="b">
        <v>0</v>
      </c>
      <c r="AE63" s="13" t="b">
        <v>0</v>
      </c>
      <c r="AG63" s="57">
        <f t="shared" si="189"/>
        <v>0</v>
      </c>
      <c r="AH63" s="57">
        <f t="shared" si="190"/>
        <v>0</v>
      </c>
      <c r="AI63" s="57">
        <f t="shared" si="191"/>
        <v>0</v>
      </c>
      <c r="AJ63" s="57">
        <f t="shared" si="192"/>
        <v>0</v>
      </c>
      <c r="AK63" s="57">
        <f t="shared" si="193"/>
        <v>0</v>
      </c>
      <c r="AL63" s="57">
        <f t="shared" si="194"/>
        <v>0</v>
      </c>
      <c r="AM63" s="57">
        <f t="shared" si="195"/>
        <v>0</v>
      </c>
      <c r="AN63" s="57">
        <f t="shared" si="196"/>
        <v>0</v>
      </c>
      <c r="AP63" s="57">
        <f t="shared" si="70"/>
        <v>0</v>
      </c>
      <c r="AQ63" s="57">
        <f t="shared" si="71"/>
        <v>0</v>
      </c>
      <c r="AS63" s="57">
        <f t="shared" si="197"/>
        <v>0</v>
      </c>
      <c r="AT63" s="57" t="b">
        <f t="shared" si="198"/>
        <v>1</v>
      </c>
      <c r="AU63" s="57">
        <f t="shared" si="72"/>
        <v>1</v>
      </c>
      <c r="AV63" s="63">
        <f t="shared" si="73"/>
        <v>0</v>
      </c>
      <c r="AW63" s="57">
        <f t="shared" si="182"/>
        <v>0</v>
      </c>
      <c r="AX63" s="57">
        <f t="shared" si="183"/>
        <v>0</v>
      </c>
      <c r="AY63" s="57">
        <f t="shared" si="182"/>
        <v>0</v>
      </c>
      <c r="AZ63" s="57">
        <f t="shared" si="187"/>
        <v>0</v>
      </c>
      <c r="BA63" s="57" t="str">
        <f t="shared" si="51"/>
        <v/>
      </c>
      <c r="BB63" s="57" t="str">
        <f t="shared" si="184"/>
        <v/>
      </c>
      <c r="BC63" s="57" t="str">
        <f t="shared" si="74"/>
        <v/>
      </c>
      <c r="BD63" s="57" t="str">
        <f t="shared" si="75"/>
        <v/>
      </c>
      <c r="BE63" s="57" t="str">
        <f t="shared" si="76"/>
        <v/>
      </c>
      <c r="BG63" s="57">
        <f>IF(BF65=2,C63,0)</f>
        <v>0</v>
      </c>
      <c r="BH63" s="57">
        <f t="shared" si="77"/>
        <v>0</v>
      </c>
      <c r="BI63" s="57" t="str">
        <f t="shared" si="199"/>
        <v/>
      </c>
      <c r="BL63" s="57">
        <f t="shared" si="78"/>
        <v>0</v>
      </c>
      <c r="BM63" s="57">
        <f t="shared" si="79"/>
        <v>0</v>
      </c>
      <c r="BN63" s="57">
        <f t="shared" si="80"/>
        <v>0</v>
      </c>
      <c r="BO63" s="57">
        <f t="shared" si="81"/>
        <v>0</v>
      </c>
      <c r="BP63" s="57">
        <f t="shared" si="82"/>
        <v>0</v>
      </c>
      <c r="BQ63" s="57">
        <f t="shared" si="83"/>
        <v>0</v>
      </c>
      <c r="BR63" s="57">
        <f t="shared" si="84"/>
        <v>0</v>
      </c>
      <c r="BS63" s="57">
        <f t="shared" si="85"/>
        <v>0</v>
      </c>
      <c r="BT63" s="57">
        <f t="shared" si="86"/>
        <v>0</v>
      </c>
      <c r="BU63" s="57">
        <f t="shared" si="87"/>
        <v>0</v>
      </c>
      <c r="BV63" s="57">
        <f t="shared" si="88"/>
        <v>0</v>
      </c>
      <c r="BW63" s="57">
        <f t="shared" si="89"/>
        <v>0</v>
      </c>
      <c r="BX63" s="57">
        <f t="shared" si="90"/>
        <v>0</v>
      </c>
      <c r="BY63" s="57">
        <f t="shared" si="91"/>
        <v>0</v>
      </c>
      <c r="BZ63" s="57">
        <f t="shared" si="92"/>
        <v>0</v>
      </c>
      <c r="CA63" s="57">
        <f t="shared" si="93"/>
        <v>0</v>
      </c>
      <c r="CC63" s="57">
        <f>N17-B63</f>
        <v>-37</v>
      </c>
      <c r="CD63" s="57">
        <f t="shared" si="94"/>
        <v>0</v>
      </c>
      <c r="CE63" s="57" t="str">
        <f t="shared" si="185"/>
        <v>4</v>
      </c>
      <c r="CF63" s="57" t="str">
        <f t="shared" si="95"/>
        <v/>
      </c>
      <c r="CG63" s="57">
        <f t="shared" si="96"/>
        <v>0</v>
      </c>
      <c r="CH63" s="57">
        <f t="shared" si="97"/>
        <v>0</v>
      </c>
      <c r="CI63" s="57">
        <f t="shared" si="98"/>
        <v>0</v>
      </c>
      <c r="CJ63" s="57">
        <f t="shared" si="99"/>
        <v>0</v>
      </c>
      <c r="CK63" s="57" t="str">
        <f t="shared" si="100"/>
        <v/>
      </c>
      <c r="CL63" s="57" t="str">
        <f t="shared" si="53"/>
        <v/>
      </c>
      <c r="CM63" s="57">
        <f t="shared" si="101"/>
        <v>2</v>
      </c>
      <c r="CN63" s="57">
        <f t="shared" si="102"/>
        <v>-35</v>
      </c>
      <c r="CO63" s="57" t="str">
        <f t="shared" si="103"/>
        <v/>
      </c>
      <c r="CP63" s="57" t="str">
        <f t="shared" si="54"/>
        <v/>
      </c>
      <c r="DH63" s="59">
        <f t="shared" si="104"/>
        <v>0</v>
      </c>
      <c r="DI63" s="59">
        <f t="shared" si="105"/>
        <v>0</v>
      </c>
      <c r="DJ63" s="70">
        <f t="shared" si="106"/>
        <v>0</v>
      </c>
      <c r="DK63" s="59">
        <f t="shared" si="107"/>
        <v>0</v>
      </c>
      <c r="DL63" s="70">
        <f t="shared" si="108"/>
        <v>0</v>
      </c>
      <c r="DM63" s="59">
        <f t="shared" si="109"/>
        <v>0</v>
      </c>
      <c r="DN63" s="70">
        <f t="shared" si="110"/>
        <v>0</v>
      </c>
      <c r="DO63" s="59">
        <f t="shared" si="111"/>
        <v>0</v>
      </c>
      <c r="DP63" s="59">
        <f t="shared" si="112"/>
        <v>0</v>
      </c>
      <c r="DQ63" s="59">
        <f t="shared" si="113"/>
        <v>0</v>
      </c>
      <c r="DR63" s="59">
        <f t="shared" si="114"/>
        <v>0</v>
      </c>
      <c r="DS63" s="59">
        <f t="shared" si="115"/>
        <v>0</v>
      </c>
      <c r="DT63" s="70">
        <f t="shared" si="116"/>
        <v>0</v>
      </c>
      <c r="DU63" s="59">
        <f t="shared" si="117"/>
        <v>0</v>
      </c>
      <c r="DV63" s="70">
        <f t="shared" si="118"/>
        <v>0</v>
      </c>
      <c r="DW63" s="59">
        <f t="shared" si="119"/>
        <v>0</v>
      </c>
      <c r="DY63" s="70">
        <f t="shared" si="120"/>
        <v>0</v>
      </c>
      <c r="DZ63" s="59">
        <f t="shared" si="120"/>
        <v>0</v>
      </c>
      <c r="EA63" s="59">
        <f t="shared" si="121"/>
        <v>0</v>
      </c>
      <c r="EB63" s="59" t="str">
        <f t="shared" si="122"/>
        <v/>
      </c>
      <c r="EC63" s="59" t="str">
        <f t="shared" si="55"/>
        <v/>
      </c>
      <c r="EI63" s="59">
        <f>IF(BF65=2,C63,0)</f>
        <v>0</v>
      </c>
      <c r="EJ63" s="59">
        <f t="shared" si="123"/>
        <v>0</v>
      </c>
      <c r="EK63" s="59" t="str">
        <f t="shared" si="124"/>
        <v/>
      </c>
      <c r="EL63" s="59" t="str">
        <f t="shared" si="125"/>
        <v/>
      </c>
      <c r="EM63" s="59" t="str">
        <f t="shared" si="126"/>
        <v/>
      </c>
      <c r="EN63" s="59" t="str">
        <f t="shared" si="127"/>
        <v/>
      </c>
      <c r="EO63" s="59" t="str">
        <f t="shared" si="128"/>
        <v/>
      </c>
      <c r="EP63" s="59" t="str">
        <f t="shared" si="129"/>
        <v/>
      </c>
      <c r="EQ63" s="59">
        <f t="shared" si="200"/>
        <v>0</v>
      </c>
      <c r="EU63" s="59">
        <f t="shared" si="130"/>
        <v>0</v>
      </c>
      <c r="EV63" s="59">
        <f t="shared" si="131"/>
        <v>0</v>
      </c>
      <c r="EW63" s="59">
        <f t="shared" si="132"/>
        <v>0</v>
      </c>
      <c r="EX63" s="59">
        <f t="shared" si="133"/>
        <v>0</v>
      </c>
      <c r="EY63" s="59">
        <f t="shared" si="134"/>
        <v>0</v>
      </c>
      <c r="EZ63" s="59">
        <f t="shared" si="135"/>
        <v>0</v>
      </c>
      <c r="FA63" s="59">
        <f t="shared" si="136"/>
        <v>0</v>
      </c>
      <c r="FB63" s="59">
        <f t="shared" si="137"/>
        <v>0</v>
      </c>
      <c r="FD63" s="59">
        <f t="shared" si="208"/>
        <v>0.8</v>
      </c>
      <c r="FE63" s="59">
        <f t="shared" si="208"/>
        <v>0.8</v>
      </c>
      <c r="FF63" s="59">
        <f t="shared" si="208"/>
        <v>0.65</v>
      </c>
      <c r="FG63" s="59">
        <f t="shared" si="208"/>
        <v>0.65</v>
      </c>
      <c r="FH63" s="59">
        <f t="shared" si="208"/>
        <v>0.5</v>
      </c>
      <c r="FI63" s="59">
        <f t="shared" si="208"/>
        <v>0.5</v>
      </c>
      <c r="FJ63" s="59">
        <f t="shared" si="208"/>
        <v>0.5</v>
      </c>
      <c r="FK63" s="59">
        <f t="shared" si="201"/>
        <v>0.5</v>
      </c>
      <c r="FM63" s="59">
        <f t="shared" si="139"/>
        <v>0</v>
      </c>
      <c r="FN63" s="59">
        <f t="shared" si="186"/>
        <v>0</v>
      </c>
      <c r="FO63" s="59">
        <f t="shared" si="140"/>
        <v>0</v>
      </c>
      <c r="FP63" s="59">
        <f t="shared" si="141"/>
        <v>0</v>
      </c>
      <c r="FQ63" s="59">
        <f t="shared" si="142"/>
        <v>0</v>
      </c>
      <c r="FR63" s="59">
        <f t="shared" si="143"/>
        <v>0</v>
      </c>
      <c r="FS63" s="59">
        <f t="shared" si="144"/>
        <v>0</v>
      </c>
      <c r="FT63" s="59">
        <f t="shared" si="145"/>
        <v>0</v>
      </c>
      <c r="FU63" s="59">
        <f t="shared" si="202"/>
        <v>0</v>
      </c>
      <c r="FW63" s="59">
        <f t="shared" si="146"/>
        <v>0</v>
      </c>
      <c r="FX63" s="59">
        <f t="shared" si="147"/>
        <v>0</v>
      </c>
      <c r="FY63" s="59">
        <f t="shared" si="148"/>
        <v>0</v>
      </c>
      <c r="FZ63" s="59">
        <f t="shared" si="149"/>
        <v>0</v>
      </c>
      <c r="GA63" s="59">
        <f t="shared" si="150"/>
        <v>0</v>
      </c>
      <c r="GB63" s="59">
        <f t="shared" si="151"/>
        <v>0</v>
      </c>
      <c r="GC63" s="59">
        <f t="shared" si="152"/>
        <v>0</v>
      </c>
      <c r="GD63" s="59">
        <f t="shared" si="153"/>
        <v>0</v>
      </c>
      <c r="GF63" s="59">
        <f t="shared" si="209"/>
        <v>0.85</v>
      </c>
      <c r="GG63" s="59">
        <f t="shared" si="209"/>
        <v>0.85</v>
      </c>
      <c r="GH63" s="59">
        <f t="shared" si="209"/>
        <v>0.6</v>
      </c>
      <c r="GI63" s="59">
        <f t="shared" si="209"/>
        <v>0.6</v>
      </c>
      <c r="GJ63" s="59">
        <f t="shared" si="209"/>
        <v>0.5</v>
      </c>
      <c r="GK63" s="59">
        <f t="shared" si="209"/>
        <v>0.5</v>
      </c>
      <c r="GL63" s="59">
        <f t="shared" si="209"/>
        <v>0.5</v>
      </c>
      <c r="GM63" s="59">
        <f t="shared" si="203"/>
        <v>0.5</v>
      </c>
      <c r="GO63" s="59">
        <v>11</v>
      </c>
      <c r="GP63" s="59">
        <v>12</v>
      </c>
      <c r="GQ63" s="59">
        <v>20</v>
      </c>
      <c r="GR63" s="59">
        <v>25</v>
      </c>
      <c r="GS63" s="59">
        <v>35</v>
      </c>
      <c r="GT63" s="59">
        <v>35</v>
      </c>
      <c r="GU63" s="59">
        <v>40</v>
      </c>
      <c r="GV63" s="59">
        <v>40</v>
      </c>
      <c r="GX63" s="59">
        <f t="shared" si="155"/>
        <v>0</v>
      </c>
      <c r="GY63" s="59">
        <f t="shared" si="156"/>
        <v>0</v>
      </c>
      <c r="GZ63" s="59">
        <f t="shared" si="157"/>
        <v>0</v>
      </c>
      <c r="HA63" s="59">
        <f t="shared" si="158"/>
        <v>0</v>
      </c>
      <c r="HB63" s="59">
        <f t="shared" si="159"/>
        <v>0</v>
      </c>
      <c r="HC63" s="59">
        <f t="shared" si="160"/>
        <v>0</v>
      </c>
      <c r="HD63" s="59">
        <f t="shared" si="161"/>
        <v>0</v>
      </c>
      <c r="HE63" s="59">
        <f t="shared" si="162"/>
        <v>0</v>
      </c>
      <c r="HF63" s="59">
        <f t="shared" si="204"/>
        <v>0</v>
      </c>
      <c r="HL63" s="57" t="str">
        <f t="shared" si="163"/>
        <v/>
      </c>
      <c r="HM63" s="57" t="str">
        <f t="shared" si="164"/>
        <v/>
      </c>
      <c r="HN63" s="61" t="str">
        <f t="shared" si="165"/>
        <v/>
      </c>
      <c r="HO63" s="57" t="str">
        <f t="shared" si="188"/>
        <v>2</v>
      </c>
      <c r="HP63" s="57" t="str">
        <f t="shared" si="166"/>
        <v/>
      </c>
      <c r="HQ63" s="57">
        <f t="shared" si="167"/>
        <v>0</v>
      </c>
      <c r="HR63" s="57" t="str">
        <f t="shared" si="168"/>
        <v/>
      </c>
      <c r="HS63" s="57" t="str">
        <f t="shared" si="169"/>
        <v/>
      </c>
      <c r="HT63" s="57">
        <f t="shared" si="205"/>
        <v>0</v>
      </c>
      <c r="HU63" s="57" t="str">
        <f t="shared" si="170"/>
        <v>1</v>
      </c>
      <c r="HV63" s="57">
        <f t="shared" si="171"/>
        <v>-36</v>
      </c>
      <c r="HW63" s="57" t="str">
        <f t="shared" si="172"/>
        <v/>
      </c>
      <c r="HX63" s="57" t="str">
        <f t="shared" si="210"/>
        <v>10</v>
      </c>
      <c r="HY63" s="57" t="str">
        <f t="shared" si="210"/>
        <v>13</v>
      </c>
      <c r="HZ63" s="57" t="str">
        <f t="shared" si="210"/>
        <v>11</v>
      </c>
      <c r="IA63" s="57" t="str">
        <f t="shared" si="210"/>
        <v>16</v>
      </c>
      <c r="IB63" s="57" t="str">
        <f t="shared" si="210"/>
        <v>20</v>
      </c>
      <c r="IC63" s="57" t="str">
        <f t="shared" si="210"/>
        <v>22</v>
      </c>
      <c r="ID63" s="57" t="str">
        <f t="shared" si="210"/>
        <v>27</v>
      </c>
      <c r="IE63" s="57" t="str">
        <f t="shared" si="206"/>
        <v>31</v>
      </c>
      <c r="IG63" s="57">
        <f t="shared" si="61"/>
        <v>0</v>
      </c>
      <c r="IH63" s="57">
        <f t="shared" si="62"/>
        <v>0</v>
      </c>
      <c r="II63" s="57">
        <f t="shared" si="63"/>
        <v>0</v>
      </c>
      <c r="IJ63" s="57">
        <f t="shared" si="64"/>
        <v>0</v>
      </c>
      <c r="IK63" s="57">
        <f t="shared" si="65"/>
        <v>0</v>
      </c>
      <c r="IL63" s="57">
        <f t="shared" si="66"/>
        <v>0</v>
      </c>
      <c r="IM63" s="57">
        <f t="shared" si="67"/>
        <v>0</v>
      </c>
      <c r="IN63" s="57">
        <f t="shared" si="68"/>
        <v>0</v>
      </c>
      <c r="IO63" s="57">
        <f t="shared" si="207"/>
        <v>0</v>
      </c>
      <c r="IP63" s="57">
        <f t="shared" si="174"/>
        <v>0</v>
      </c>
      <c r="IQ63" s="57">
        <f t="shared" si="175"/>
        <v>0</v>
      </c>
      <c r="IR63" s="57">
        <f t="shared" si="176"/>
        <v>0</v>
      </c>
      <c r="IS63" s="57">
        <f t="shared" si="177"/>
        <v>0</v>
      </c>
      <c r="IT63" s="57">
        <f t="shared" si="178"/>
        <v>0</v>
      </c>
      <c r="IU63" s="57">
        <f t="shared" si="179"/>
        <v>0</v>
      </c>
      <c r="IV63" s="57">
        <f t="shared" si="180"/>
        <v>0</v>
      </c>
      <c r="IW63" s="57">
        <f t="shared" si="181"/>
        <v>0</v>
      </c>
    </row>
    <row r="64" spans="1:257" ht="17.100000000000001" customHeight="1" x14ac:dyDescent="0.2">
      <c r="A64" s="128"/>
      <c r="B64" s="129">
        <v>50</v>
      </c>
      <c r="C64" s="130"/>
      <c r="D64" s="119"/>
      <c r="E64" s="119"/>
      <c r="F64" s="119"/>
      <c r="G64" s="119"/>
      <c r="H64" s="119"/>
      <c r="I64" s="119"/>
      <c r="J64" s="119"/>
      <c r="K64" s="119"/>
      <c r="L64" s="119"/>
      <c r="M64" s="377"/>
      <c r="N64" s="378"/>
      <c r="O64" s="378"/>
      <c r="P64" s="378"/>
      <c r="Q64" s="378"/>
      <c r="R64" s="378"/>
      <c r="S64" s="378"/>
      <c r="T64" s="378"/>
      <c r="U64" s="378"/>
      <c r="V64" s="378"/>
      <c r="W64" s="379"/>
      <c r="X64" s="13" t="b">
        <v>0</v>
      </c>
      <c r="Y64" s="13" t="b">
        <v>0</v>
      </c>
      <c r="Z64" s="13" t="b">
        <v>0</v>
      </c>
      <c r="AA64" s="13" t="b">
        <v>0</v>
      </c>
      <c r="AB64" s="13" t="b">
        <v>0</v>
      </c>
      <c r="AC64" s="13" t="b">
        <v>0</v>
      </c>
      <c r="AD64" s="13" t="b">
        <v>0</v>
      </c>
      <c r="AE64" s="13" t="b">
        <v>0</v>
      </c>
      <c r="AG64" s="57">
        <f t="shared" si="189"/>
        <v>0</v>
      </c>
      <c r="AH64" s="57">
        <f t="shared" si="190"/>
        <v>0</v>
      </c>
      <c r="AI64" s="57">
        <f t="shared" si="191"/>
        <v>0</v>
      </c>
      <c r="AJ64" s="57">
        <f t="shared" si="192"/>
        <v>0</v>
      </c>
      <c r="AK64" s="57">
        <f t="shared" si="193"/>
        <v>0</v>
      </c>
      <c r="AL64" s="57">
        <f t="shared" si="194"/>
        <v>0</v>
      </c>
      <c r="AM64" s="57">
        <f t="shared" si="195"/>
        <v>0</v>
      </c>
      <c r="AN64" s="57">
        <f t="shared" si="196"/>
        <v>0</v>
      </c>
      <c r="AP64" s="57">
        <f>SUM(AG64:AN64)</f>
        <v>0</v>
      </c>
      <c r="AQ64" s="57">
        <f t="shared" si="71"/>
        <v>0</v>
      </c>
      <c r="AS64" s="57">
        <f t="shared" si="197"/>
        <v>0</v>
      </c>
      <c r="AT64" s="57" t="b">
        <f t="shared" si="198"/>
        <v>1</v>
      </c>
      <c r="AU64" s="57">
        <f t="shared" si="72"/>
        <v>1</v>
      </c>
      <c r="AV64" s="63">
        <f t="shared" si="73"/>
        <v>0</v>
      </c>
      <c r="AW64" s="57">
        <f t="shared" si="182"/>
        <v>0</v>
      </c>
      <c r="AX64" s="57">
        <f t="shared" si="183"/>
        <v>0</v>
      </c>
      <c r="AY64" s="57">
        <f t="shared" si="182"/>
        <v>0</v>
      </c>
      <c r="AZ64" s="57">
        <f t="shared" si="187"/>
        <v>0</v>
      </c>
      <c r="BA64" s="57" t="str">
        <f t="shared" si="51"/>
        <v/>
      </c>
      <c r="BB64" s="57" t="str">
        <f t="shared" si="184"/>
        <v/>
      </c>
      <c r="BC64" s="57" t="str">
        <f t="shared" si="74"/>
        <v/>
      </c>
      <c r="BD64" s="57" t="str">
        <f t="shared" si="75"/>
        <v/>
      </c>
      <c r="BE64" s="57" t="str">
        <f t="shared" si="76"/>
        <v/>
      </c>
      <c r="BG64" s="57">
        <f>IF(BF65=2,C64,0)</f>
        <v>0</v>
      </c>
      <c r="BH64" s="57">
        <f t="shared" si="77"/>
        <v>0</v>
      </c>
      <c r="BI64" s="57" t="str">
        <f t="shared" si="199"/>
        <v/>
      </c>
      <c r="BL64" s="57">
        <f t="shared" si="78"/>
        <v>0</v>
      </c>
      <c r="BM64" s="57">
        <f t="shared" si="79"/>
        <v>0</v>
      </c>
      <c r="BN64" s="57">
        <f t="shared" si="80"/>
        <v>0</v>
      </c>
      <c r="BO64" s="57">
        <f t="shared" si="81"/>
        <v>0</v>
      </c>
      <c r="BP64" s="57">
        <f t="shared" si="82"/>
        <v>0</v>
      </c>
      <c r="BQ64" s="57">
        <f t="shared" si="83"/>
        <v>0</v>
      </c>
      <c r="BR64" s="57">
        <f t="shared" si="84"/>
        <v>0</v>
      </c>
      <c r="BS64" s="57">
        <f t="shared" si="85"/>
        <v>0</v>
      </c>
      <c r="BT64" s="57">
        <f t="shared" si="86"/>
        <v>0</v>
      </c>
      <c r="BU64" s="57">
        <f t="shared" si="87"/>
        <v>0</v>
      </c>
      <c r="BV64" s="57">
        <f t="shared" si="88"/>
        <v>0</v>
      </c>
      <c r="BW64" s="57">
        <f t="shared" si="89"/>
        <v>0</v>
      </c>
      <c r="BX64" s="57">
        <f t="shared" si="90"/>
        <v>0</v>
      </c>
      <c r="BY64" s="57">
        <f t="shared" si="91"/>
        <v>0</v>
      </c>
      <c r="BZ64" s="57">
        <f t="shared" si="92"/>
        <v>0</v>
      </c>
      <c r="CA64" s="57">
        <f t="shared" si="93"/>
        <v>0</v>
      </c>
      <c r="CC64" s="57">
        <f>N17-B64</f>
        <v>-38</v>
      </c>
      <c r="CD64" s="57">
        <f t="shared" si="94"/>
        <v>0</v>
      </c>
      <c r="CE64" s="57" t="str">
        <f t="shared" si="185"/>
        <v>4</v>
      </c>
      <c r="CF64" s="57" t="str">
        <f t="shared" si="95"/>
        <v/>
      </c>
      <c r="CG64" s="57">
        <f t="shared" si="96"/>
        <v>0</v>
      </c>
      <c r="CH64" s="57">
        <f t="shared" si="97"/>
        <v>0</v>
      </c>
      <c r="CI64" s="57">
        <f t="shared" si="98"/>
        <v>0</v>
      </c>
      <c r="CJ64" s="57">
        <f t="shared" si="99"/>
        <v>0</v>
      </c>
      <c r="CK64" s="57" t="str">
        <f t="shared" si="100"/>
        <v/>
      </c>
      <c r="CL64" s="57" t="str">
        <f t="shared" si="53"/>
        <v/>
      </c>
      <c r="CM64" s="57">
        <f t="shared" si="101"/>
        <v>2</v>
      </c>
      <c r="CN64" s="57">
        <f t="shared" si="102"/>
        <v>-36</v>
      </c>
      <c r="CO64" s="57" t="str">
        <f t="shared" si="103"/>
        <v/>
      </c>
      <c r="CP64" s="57" t="str">
        <f t="shared" si="54"/>
        <v/>
      </c>
      <c r="DH64" s="59">
        <f t="shared" si="104"/>
        <v>0</v>
      </c>
      <c r="DI64" s="59">
        <f t="shared" si="105"/>
        <v>0</v>
      </c>
      <c r="DJ64" s="70">
        <f t="shared" si="106"/>
        <v>0</v>
      </c>
      <c r="DK64" s="59">
        <f t="shared" si="107"/>
        <v>0</v>
      </c>
      <c r="DL64" s="70">
        <f t="shared" si="108"/>
        <v>0</v>
      </c>
      <c r="DM64" s="59">
        <f t="shared" si="109"/>
        <v>0</v>
      </c>
      <c r="DN64" s="70">
        <f t="shared" si="110"/>
        <v>0</v>
      </c>
      <c r="DO64" s="59">
        <f t="shared" si="111"/>
        <v>0</v>
      </c>
      <c r="DP64" s="59">
        <f t="shared" si="112"/>
        <v>0</v>
      </c>
      <c r="DQ64" s="59">
        <f t="shared" si="113"/>
        <v>0</v>
      </c>
      <c r="DR64" s="59">
        <f t="shared" si="114"/>
        <v>0</v>
      </c>
      <c r="DS64" s="59">
        <f t="shared" si="115"/>
        <v>0</v>
      </c>
      <c r="DT64" s="70">
        <f t="shared" si="116"/>
        <v>0</v>
      </c>
      <c r="DU64" s="59">
        <f t="shared" si="117"/>
        <v>0</v>
      </c>
      <c r="DV64" s="70">
        <f t="shared" si="118"/>
        <v>0</v>
      </c>
      <c r="DW64" s="59">
        <f t="shared" si="119"/>
        <v>0</v>
      </c>
      <c r="DY64" s="70">
        <f t="shared" si="120"/>
        <v>0</v>
      </c>
      <c r="DZ64" s="59">
        <f t="shared" si="120"/>
        <v>0</v>
      </c>
      <c r="EA64" s="59">
        <f t="shared" si="121"/>
        <v>0</v>
      </c>
      <c r="EB64" s="59" t="str">
        <f t="shared" si="122"/>
        <v/>
      </c>
      <c r="EC64" s="59" t="str">
        <f t="shared" si="55"/>
        <v/>
      </c>
      <c r="EI64" s="59">
        <f>IF(BF65=2,C64,0)</f>
        <v>0</v>
      </c>
      <c r="EJ64" s="59">
        <f t="shared" si="123"/>
        <v>0</v>
      </c>
      <c r="EK64" s="59" t="str">
        <f t="shared" si="124"/>
        <v/>
      </c>
      <c r="EL64" s="59" t="str">
        <f t="shared" si="125"/>
        <v/>
      </c>
      <c r="EM64" s="59" t="str">
        <f t="shared" si="126"/>
        <v/>
      </c>
      <c r="EN64" s="59" t="str">
        <f t="shared" si="127"/>
        <v/>
      </c>
      <c r="EO64" s="59" t="str">
        <f t="shared" si="128"/>
        <v/>
      </c>
      <c r="EP64" s="59" t="str">
        <f t="shared" si="129"/>
        <v/>
      </c>
      <c r="EQ64" s="59">
        <f t="shared" si="200"/>
        <v>0</v>
      </c>
      <c r="EU64" s="59">
        <f t="shared" si="130"/>
        <v>0</v>
      </c>
      <c r="EV64" s="59">
        <f t="shared" si="131"/>
        <v>0</v>
      </c>
      <c r="EW64" s="59">
        <f t="shared" si="132"/>
        <v>0</v>
      </c>
      <c r="EX64" s="59">
        <f t="shared" si="133"/>
        <v>0</v>
      </c>
      <c r="EY64" s="59">
        <f t="shared" si="134"/>
        <v>0</v>
      </c>
      <c r="EZ64" s="59">
        <f t="shared" si="135"/>
        <v>0</v>
      </c>
      <c r="FA64" s="59">
        <f t="shared" si="136"/>
        <v>0</v>
      </c>
      <c r="FB64" s="59">
        <f t="shared" si="137"/>
        <v>0</v>
      </c>
      <c r="FD64" s="59">
        <f t="shared" si="208"/>
        <v>0.8</v>
      </c>
      <c r="FE64" s="59">
        <f t="shared" si="208"/>
        <v>0.8</v>
      </c>
      <c r="FF64" s="59">
        <f t="shared" si="208"/>
        <v>0.65</v>
      </c>
      <c r="FG64" s="59">
        <f t="shared" si="208"/>
        <v>0.65</v>
      </c>
      <c r="FH64" s="59">
        <f t="shared" si="208"/>
        <v>0.5</v>
      </c>
      <c r="FI64" s="59">
        <f t="shared" si="208"/>
        <v>0.5</v>
      </c>
      <c r="FJ64" s="59">
        <f t="shared" si="208"/>
        <v>0.5</v>
      </c>
      <c r="FK64" s="59">
        <f t="shared" si="201"/>
        <v>0.5</v>
      </c>
      <c r="FM64" s="59">
        <f t="shared" si="139"/>
        <v>0</v>
      </c>
      <c r="FN64" s="59">
        <f t="shared" si="186"/>
        <v>0</v>
      </c>
      <c r="FO64" s="59">
        <f t="shared" si="140"/>
        <v>0</v>
      </c>
      <c r="FP64" s="59">
        <f t="shared" si="141"/>
        <v>0</v>
      </c>
      <c r="FQ64" s="59">
        <f t="shared" si="142"/>
        <v>0</v>
      </c>
      <c r="FR64" s="59">
        <f t="shared" si="143"/>
        <v>0</v>
      </c>
      <c r="FS64" s="59">
        <f t="shared" si="144"/>
        <v>0</v>
      </c>
      <c r="FT64" s="59">
        <f t="shared" si="145"/>
        <v>0</v>
      </c>
      <c r="FU64" s="59">
        <f t="shared" si="202"/>
        <v>0</v>
      </c>
      <c r="FW64" s="59">
        <f t="shared" si="146"/>
        <v>0</v>
      </c>
      <c r="FX64" s="59">
        <f t="shared" si="147"/>
        <v>0</v>
      </c>
      <c r="FY64" s="59">
        <f t="shared" si="148"/>
        <v>0</v>
      </c>
      <c r="FZ64" s="59">
        <f t="shared" si="149"/>
        <v>0</v>
      </c>
      <c r="GA64" s="59">
        <f t="shared" si="150"/>
        <v>0</v>
      </c>
      <c r="GB64" s="59">
        <f t="shared" si="151"/>
        <v>0</v>
      </c>
      <c r="GC64" s="59">
        <f t="shared" si="152"/>
        <v>0</v>
      </c>
      <c r="GD64" s="59">
        <f t="shared" si="153"/>
        <v>0</v>
      </c>
      <c r="GF64" s="59">
        <f t="shared" si="209"/>
        <v>0.85</v>
      </c>
      <c r="GG64" s="59">
        <f t="shared" si="209"/>
        <v>0.85</v>
      </c>
      <c r="GH64" s="59">
        <f t="shared" si="209"/>
        <v>0.6</v>
      </c>
      <c r="GI64" s="59">
        <f t="shared" si="209"/>
        <v>0.6</v>
      </c>
      <c r="GJ64" s="59">
        <f t="shared" si="209"/>
        <v>0.5</v>
      </c>
      <c r="GK64" s="59">
        <f t="shared" si="209"/>
        <v>0.5</v>
      </c>
      <c r="GL64" s="59">
        <f t="shared" si="209"/>
        <v>0.5</v>
      </c>
      <c r="GM64" s="59">
        <f t="shared" si="203"/>
        <v>0.5</v>
      </c>
      <c r="GO64" s="59">
        <v>11</v>
      </c>
      <c r="GP64" s="59">
        <v>12</v>
      </c>
      <c r="GQ64" s="59">
        <v>20</v>
      </c>
      <c r="GR64" s="59">
        <v>25</v>
      </c>
      <c r="GS64" s="59">
        <v>35</v>
      </c>
      <c r="GT64" s="59">
        <v>35</v>
      </c>
      <c r="GU64" s="59">
        <v>40</v>
      </c>
      <c r="GV64" s="59">
        <v>40</v>
      </c>
      <c r="GX64" s="59">
        <f t="shared" si="155"/>
        <v>0</v>
      </c>
      <c r="GY64" s="59">
        <f t="shared" si="156"/>
        <v>0</v>
      </c>
      <c r="GZ64" s="59">
        <f t="shared" si="157"/>
        <v>0</v>
      </c>
      <c r="HA64" s="59">
        <f t="shared" si="158"/>
        <v>0</v>
      </c>
      <c r="HB64" s="59">
        <f t="shared" si="159"/>
        <v>0</v>
      </c>
      <c r="HC64" s="59">
        <f t="shared" si="160"/>
        <v>0</v>
      </c>
      <c r="HD64" s="59">
        <f t="shared" si="161"/>
        <v>0</v>
      </c>
      <c r="HE64" s="59">
        <f t="shared" si="162"/>
        <v>0</v>
      </c>
      <c r="HF64" s="59">
        <f t="shared" si="204"/>
        <v>0</v>
      </c>
      <c r="HL64" s="57" t="str">
        <f t="shared" si="163"/>
        <v/>
      </c>
      <c r="HM64" s="57" t="str">
        <f t="shared" si="164"/>
        <v/>
      </c>
      <c r="HN64" s="61" t="str">
        <f t="shared" si="165"/>
        <v/>
      </c>
      <c r="HO64" s="57" t="str">
        <f t="shared" si="188"/>
        <v>2</v>
      </c>
      <c r="HP64" s="57" t="str">
        <f t="shared" si="166"/>
        <v/>
      </c>
      <c r="HQ64" s="57">
        <f t="shared" si="167"/>
        <v>0</v>
      </c>
      <c r="HR64" s="57" t="str">
        <f t="shared" si="168"/>
        <v/>
      </c>
      <c r="HS64" s="57" t="str">
        <f t="shared" si="169"/>
        <v/>
      </c>
      <c r="HT64" s="57">
        <f t="shared" si="205"/>
        <v>0</v>
      </c>
      <c r="HU64" s="57" t="str">
        <f t="shared" si="170"/>
        <v>1</v>
      </c>
      <c r="HV64" s="57">
        <f t="shared" si="171"/>
        <v>-37</v>
      </c>
      <c r="HW64" s="57" t="str">
        <f t="shared" si="172"/>
        <v/>
      </c>
      <c r="HX64" s="57" t="str">
        <f t="shared" si="210"/>
        <v>10</v>
      </c>
      <c r="HY64" s="57" t="str">
        <f t="shared" si="210"/>
        <v>13</v>
      </c>
      <c r="HZ64" s="57" t="str">
        <f t="shared" si="210"/>
        <v>11</v>
      </c>
      <c r="IA64" s="57" t="str">
        <f t="shared" si="210"/>
        <v>16</v>
      </c>
      <c r="IB64" s="57" t="str">
        <f t="shared" si="210"/>
        <v>20</v>
      </c>
      <c r="IC64" s="57" t="str">
        <f t="shared" si="210"/>
        <v>22</v>
      </c>
      <c r="ID64" s="57" t="str">
        <f t="shared" si="210"/>
        <v>27</v>
      </c>
      <c r="IE64" s="57" t="str">
        <f t="shared" si="206"/>
        <v>31</v>
      </c>
      <c r="IG64" s="57">
        <f t="shared" si="61"/>
        <v>0</v>
      </c>
      <c r="IH64" s="57">
        <f t="shared" si="62"/>
        <v>0</v>
      </c>
      <c r="II64" s="57">
        <f t="shared" si="63"/>
        <v>0</v>
      </c>
      <c r="IJ64" s="57">
        <f t="shared" si="64"/>
        <v>0</v>
      </c>
      <c r="IK64" s="57">
        <f t="shared" si="65"/>
        <v>0</v>
      </c>
      <c r="IL64" s="57">
        <f t="shared" si="66"/>
        <v>0</v>
      </c>
      <c r="IM64" s="57">
        <f t="shared" si="67"/>
        <v>0</v>
      </c>
      <c r="IN64" s="57">
        <f t="shared" si="68"/>
        <v>0</v>
      </c>
      <c r="IO64" s="57">
        <f t="shared" si="207"/>
        <v>0</v>
      </c>
      <c r="IP64" s="57">
        <f t="shared" si="174"/>
        <v>0</v>
      </c>
      <c r="IQ64" s="57">
        <f t="shared" si="175"/>
        <v>0</v>
      </c>
      <c r="IR64" s="57">
        <f t="shared" si="176"/>
        <v>0</v>
      </c>
      <c r="IS64" s="57">
        <f t="shared" si="177"/>
        <v>0</v>
      </c>
      <c r="IT64" s="57">
        <f t="shared" si="178"/>
        <v>0</v>
      </c>
      <c r="IU64" s="57">
        <f t="shared" si="179"/>
        <v>0</v>
      </c>
      <c r="IV64" s="57">
        <f t="shared" si="180"/>
        <v>0</v>
      </c>
      <c r="IW64" s="57">
        <f t="shared" si="181"/>
        <v>0</v>
      </c>
    </row>
    <row r="65" spans="1:257" ht="11.25" customHeight="1" x14ac:dyDescent="0.2">
      <c r="A65" s="128"/>
      <c r="B65" s="282"/>
      <c r="C65" s="282"/>
      <c r="D65" s="282"/>
      <c r="E65" s="282"/>
      <c r="F65" s="282"/>
      <c r="G65" s="282"/>
      <c r="H65" s="282"/>
      <c r="I65" s="282"/>
      <c r="J65" s="282"/>
      <c r="K65" s="282"/>
      <c r="L65" s="282"/>
      <c r="M65" s="399"/>
      <c r="N65" s="286"/>
      <c r="O65" s="282"/>
      <c r="P65" s="287"/>
      <c r="Q65" s="287"/>
      <c r="R65" s="287"/>
      <c r="S65" s="287"/>
      <c r="T65" s="287"/>
      <c r="U65" s="287"/>
      <c r="V65" s="287"/>
      <c r="W65" s="288"/>
      <c r="AG65" s="184" t="s">
        <v>78</v>
      </c>
      <c r="AH65" s="184"/>
      <c r="AI65" s="184"/>
      <c r="AJ65" s="184"/>
      <c r="AK65" s="184"/>
      <c r="BA65" s="57">
        <f>SUM(BA15:BA64)</f>
        <v>1</v>
      </c>
      <c r="BB65" s="57">
        <f>SUM(BB15:BB64)</f>
        <v>0</v>
      </c>
      <c r="BC65" s="57">
        <f>SUM(BC15:BC64)</f>
        <v>1</v>
      </c>
      <c r="BD65" s="57">
        <f>SUM(BD15:BD64)</f>
        <v>0</v>
      </c>
      <c r="BE65" s="57">
        <f>SUM(BE15:BE64)</f>
        <v>0</v>
      </c>
      <c r="BF65" s="77">
        <f>SUM(BA65:BE65)</f>
        <v>2</v>
      </c>
      <c r="BI65" s="57">
        <f>SUM(BI15:BI64)</f>
        <v>24</v>
      </c>
      <c r="BJ65" s="57">
        <f>IF((BI65-CZ26)&gt;=N17,0,1)</f>
        <v>0</v>
      </c>
      <c r="CD65" s="57">
        <f>SUM(CD15:CD64)</f>
        <v>11</v>
      </c>
      <c r="CK65" s="69">
        <f>SUM(CK15:CK64)</f>
        <v>113.33</v>
      </c>
      <c r="CL65" s="69">
        <f>(SUM(CL15:CL64))/CZ25</f>
        <v>818.75</v>
      </c>
      <c r="CP65" s="69">
        <f>(SUM(CP15:CP64))/CZ26</f>
        <v>930</v>
      </c>
      <c r="EB65" s="59">
        <f>SUM(EB15:EB64)</f>
        <v>144.44800000000001</v>
      </c>
      <c r="EC65" s="59">
        <f>SUM(EC15:EC64)</f>
        <v>690</v>
      </c>
      <c r="EM65" s="59">
        <f>SUM(EM15:EM64)</f>
        <v>175</v>
      </c>
      <c r="EN65" s="59">
        <f>SUM(EN15:EN64)</f>
        <v>30</v>
      </c>
      <c r="EO65" s="59">
        <f>SUM(EO15:EO64)</f>
        <v>30</v>
      </c>
      <c r="EP65" s="59">
        <f>SUM(EP15:EP64)</f>
        <v>32</v>
      </c>
      <c r="EQ65" s="59">
        <f t="shared" si="200"/>
        <v>92</v>
      </c>
      <c r="EU65" s="68"/>
      <c r="EV65" s="68"/>
      <c r="EW65" s="68"/>
      <c r="EX65" s="68"/>
      <c r="EY65" s="68"/>
      <c r="EZ65" s="68"/>
      <c r="FA65" s="68"/>
      <c r="FB65" s="68"/>
      <c r="FC65" s="68"/>
      <c r="FD65" s="68"/>
      <c r="FE65" s="68"/>
      <c r="FF65" s="68"/>
      <c r="FG65" s="68"/>
      <c r="FH65" s="68"/>
      <c r="FI65" s="68"/>
      <c r="FJ65" s="68"/>
      <c r="FK65" s="68"/>
      <c r="FL65" s="68"/>
      <c r="FM65" s="68"/>
      <c r="FN65" s="68"/>
      <c r="FO65" s="68"/>
      <c r="FP65" s="68"/>
      <c r="FQ65" s="68"/>
      <c r="FR65" s="68"/>
      <c r="FS65" s="68"/>
      <c r="FT65" s="68"/>
      <c r="FU65" s="63">
        <f>SUM(FU15:FU64)</f>
        <v>52.666666666666664</v>
      </c>
      <c r="FV65" s="68"/>
      <c r="FW65" s="68"/>
      <c r="FX65" s="68"/>
      <c r="FY65" s="68"/>
      <c r="FZ65" s="68"/>
      <c r="GA65" s="68"/>
      <c r="GB65" s="68"/>
      <c r="GC65" s="68"/>
      <c r="GD65" s="68"/>
      <c r="HF65" s="59">
        <f>SUM(HF15:HF64)</f>
        <v>1104</v>
      </c>
      <c r="HN65" s="61">
        <f>SUM(HN15:HN64)</f>
        <v>176</v>
      </c>
      <c r="IG65" s="63">
        <f t="shared" ref="IG65:IN65" si="211">SUM(IG15:IG64)</f>
        <v>0</v>
      </c>
      <c r="IH65" s="63">
        <f t="shared" si="211"/>
        <v>455</v>
      </c>
      <c r="II65" s="63">
        <f t="shared" si="211"/>
        <v>330</v>
      </c>
      <c r="IJ65" s="63">
        <f t="shared" si="211"/>
        <v>0</v>
      </c>
      <c r="IK65" s="63">
        <f t="shared" si="211"/>
        <v>0</v>
      </c>
      <c r="IL65" s="63">
        <f t="shared" si="211"/>
        <v>0</v>
      </c>
      <c r="IM65" s="63">
        <f t="shared" si="211"/>
        <v>0</v>
      </c>
      <c r="IN65" s="63">
        <f t="shared" si="211"/>
        <v>0</v>
      </c>
      <c r="IO65" s="63"/>
      <c r="IP65" s="57">
        <f t="shared" ref="IP65:IW65" si="212">SUM(IP15:IP64)</f>
        <v>0</v>
      </c>
      <c r="IQ65" s="57">
        <f t="shared" si="212"/>
        <v>0</v>
      </c>
      <c r="IR65" s="57">
        <f t="shared" si="212"/>
        <v>330</v>
      </c>
      <c r="IS65" s="57">
        <f t="shared" si="212"/>
        <v>0</v>
      </c>
      <c r="IT65" s="57">
        <f t="shared" si="212"/>
        <v>0</v>
      </c>
      <c r="IU65" s="57">
        <f t="shared" si="212"/>
        <v>0</v>
      </c>
      <c r="IV65" s="57">
        <f t="shared" si="212"/>
        <v>0</v>
      </c>
      <c r="IW65" s="57">
        <f t="shared" si="212"/>
        <v>0</v>
      </c>
    </row>
    <row r="66" spans="1:257" ht="11.25" customHeight="1" x14ac:dyDescent="0.2">
      <c r="A66" s="128"/>
      <c r="B66" s="131"/>
      <c r="C66" s="132"/>
      <c r="D66" s="132"/>
      <c r="E66" s="132"/>
      <c r="F66" s="229"/>
      <c r="G66" s="230"/>
      <c r="H66" s="230"/>
      <c r="I66" s="230"/>
      <c r="J66" s="230"/>
      <c r="K66" s="230"/>
      <c r="L66" s="230"/>
      <c r="M66" s="230"/>
      <c r="N66" s="230"/>
      <c r="O66" s="230"/>
      <c r="P66" s="230"/>
      <c r="Q66" s="230"/>
      <c r="R66" s="230"/>
      <c r="S66" s="230"/>
      <c r="T66" s="230"/>
      <c r="U66" s="230"/>
      <c r="V66" s="230"/>
      <c r="W66" s="231"/>
      <c r="AG66" s="184" t="s">
        <v>79</v>
      </c>
      <c r="AH66" s="184"/>
      <c r="AI66" s="184"/>
      <c r="AJ66" s="184"/>
      <c r="AK66" s="184"/>
      <c r="IN66" s="57">
        <f>SUM(IG65:IN65)</f>
        <v>785</v>
      </c>
      <c r="IW66" s="57">
        <f>SUM(IP65:IW65)</f>
        <v>330</v>
      </c>
    </row>
    <row r="67" spans="1:257" ht="11.25" customHeight="1" x14ac:dyDescent="0.2">
      <c r="A67" s="128"/>
      <c r="B67" s="232"/>
      <c r="C67" s="232"/>
      <c r="D67" s="232"/>
      <c r="E67" s="232"/>
      <c r="F67" s="232"/>
      <c r="G67" s="232"/>
      <c r="H67" s="282"/>
      <c r="I67" s="283"/>
      <c r="J67" s="283"/>
      <c r="K67" s="284"/>
      <c r="L67" s="284"/>
      <c r="M67" s="284"/>
      <c r="N67" s="284"/>
      <c r="O67" s="284"/>
      <c r="P67" s="284"/>
      <c r="Q67" s="284"/>
      <c r="R67" s="284"/>
      <c r="S67" s="284"/>
      <c r="T67" s="284"/>
      <c r="U67" s="284"/>
      <c r="V67" s="284"/>
      <c r="W67" s="285"/>
      <c r="IN67" s="78">
        <f>IN66/IJ68</f>
        <v>392.5</v>
      </c>
      <c r="IW67" s="78">
        <f>IW66/IJ69</f>
        <v>330</v>
      </c>
    </row>
    <row r="68" spans="1:257" ht="11.25" customHeight="1" x14ac:dyDescent="0.2">
      <c r="A68" s="133"/>
      <c r="B68" s="134"/>
      <c r="C68" s="134"/>
      <c r="D68" s="134"/>
      <c r="E68" s="134"/>
      <c r="F68" s="134"/>
      <c r="G68" s="134"/>
      <c r="H68" s="282"/>
      <c r="I68" s="283"/>
      <c r="J68" s="283"/>
      <c r="K68" s="284"/>
      <c r="L68" s="284"/>
      <c r="M68" s="284"/>
      <c r="N68" s="284"/>
      <c r="O68" s="284"/>
      <c r="P68" s="284"/>
      <c r="Q68" s="284"/>
      <c r="R68" s="284"/>
      <c r="S68" s="284"/>
      <c r="T68" s="284"/>
      <c r="U68" s="284"/>
      <c r="V68" s="284"/>
      <c r="W68" s="285"/>
      <c r="IG68" s="61" t="s">
        <v>64</v>
      </c>
      <c r="IH68" s="61">
        <f>IF(BF65=2,DF24*4,0)</f>
        <v>2</v>
      </c>
      <c r="II68" s="71">
        <f>ROUND(IH68,0)</f>
        <v>2</v>
      </c>
      <c r="IJ68" s="73">
        <f>IF(II68&lt;1,1,II68)</f>
        <v>2</v>
      </c>
      <c r="IN68" s="73">
        <f>IN67+IW67</f>
        <v>722.5</v>
      </c>
    </row>
    <row r="69" spans="1:257" ht="11.25" customHeight="1" x14ac:dyDescent="0.2">
      <c r="A69" s="133"/>
      <c r="B69" s="382"/>
      <c r="C69" s="383"/>
      <c r="D69" s="383"/>
      <c r="E69" s="382"/>
      <c r="F69" s="383"/>
      <c r="G69" s="383"/>
      <c r="H69" s="394"/>
      <c r="I69" s="283"/>
      <c r="J69" s="283"/>
      <c r="K69" s="284"/>
      <c r="L69" s="284"/>
      <c r="M69" s="284"/>
      <c r="N69" s="284"/>
      <c r="O69" s="284"/>
      <c r="P69" s="284"/>
      <c r="Q69" s="284"/>
      <c r="R69" s="284"/>
      <c r="S69" s="284"/>
      <c r="T69" s="284"/>
      <c r="U69" s="284"/>
      <c r="V69" s="284"/>
      <c r="W69" s="285"/>
      <c r="CC69" s="184" t="s">
        <v>34</v>
      </c>
      <c r="CD69" s="235"/>
      <c r="CE69" s="235"/>
      <c r="CF69" s="235"/>
      <c r="CG69" s="235"/>
      <c r="CH69" s="235"/>
      <c r="CI69" s="235"/>
      <c r="CJ69" s="235"/>
      <c r="CK69" s="235"/>
      <c r="CL69" s="235"/>
      <c r="CM69" s="235"/>
      <c r="CN69" s="235"/>
      <c r="CO69" s="235"/>
      <c r="CP69" s="235"/>
      <c r="CQ69" s="235"/>
      <c r="CR69" s="235"/>
      <c r="CS69" s="235"/>
      <c r="CT69" s="235"/>
      <c r="CU69" s="235"/>
      <c r="CV69" s="235"/>
      <c r="CW69" s="235"/>
      <c r="CX69" s="235"/>
      <c r="CY69" s="235"/>
      <c r="CZ69" s="235"/>
      <c r="DA69" s="235"/>
      <c r="DB69" s="235"/>
      <c r="DC69" s="235"/>
      <c r="DD69" s="235"/>
      <c r="DE69" s="235"/>
      <c r="DF69" s="235"/>
      <c r="DG69" s="235"/>
      <c r="IG69" s="61" t="s">
        <v>65</v>
      </c>
      <c r="IH69" s="61">
        <f>IF(BF65=2,DF24*1,0)</f>
        <v>0.5</v>
      </c>
      <c r="II69" s="71">
        <f>ROUND(IH69,0)</f>
        <v>1</v>
      </c>
      <c r="IJ69" s="73">
        <f>IF(II69&lt;1,1,II69)</f>
        <v>1</v>
      </c>
    </row>
    <row r="70" spans="1:257" ht="11.25" customHeight="1" x14ac:dyDescent="0.2">
      <c r="A70" s="163"/>
      <c r="B70" s="380"/>
      <c r="C70" s="381"/>
      <c r="D70" s="381"/>
      <c r="E70" s="380"/>
      <c r="F70" s="381"/>
      <c r="G70" s="381"/>
      <c r="H70" s="395"/>
      <c r="I70" s="396"/>
      <c r="J70" s="396"/>
      <c r="K70" s="397"/>
      <c r="L70" s="397"/>
      <c r="M70" s="397"/>
      <c r="N70" s="397"/>
      <c r="O70" s="397"/>
      <c r="P70" s="397"/>
      <c r="Q70" s="397"/>
      <c r="R70" s="397"/>
      <c r="S70" s="397"/>
      <c r="T70" s="397"/>
      <c r="U70" s="397"/>
      <c r="V70" s="397"/>
      <c r="W70" s="398"/>
      <c r="IG70" s="61"/>
      <c r="IH70" s="79" t="s">
        <v>51</v>
      </c>
      <c r="II70" s="71">
        <f>HN65*CZ20*CD12</f>
        <v>110.58406140636072</v>
      </c>
      <c r="IP70" s="208" t="s">
        <v>51</v>
      </c>
      <c r="IQ70" s="208"/>
      <c r="IR70" s="208" t="s">
        <v>55</v>
      </c>
      <c r="IS70" s="208"/>
      <c r="IT70" s="208" t="s">
        <v>56</v>
      </c>
      <c r="IU70" s="208"/>
      <c r="IV70" s="281" t="s">
        <v>57</v>
      </c>
      <c r="IW70" s="281"/>
    </row>
    <row r="71" spans="1:257" ht="11.25" customHeight="1" x14ac:dyDescent="0.2">
      <c r="A71" s="163"/>
      <c r="B71" s="380"/>
      <c r="C71" s="380"/>
      <c r="D71" s="380"/>
      <c r="E71" s="164"/>
      <c r="F71" s="164"/>
      <c r="G71" s="164"/>
      <c r="H71" s="164"/>
      <c r="I71" s="164"/>
      <c r="J71" s="164"/>
      <c r="K71" s="164"/>
      <c r="L71" s="164"/>
      <c r="M71" s="164"/>
      <c r="N71" s="164"/>
      <c r="O71" s="164"/>
      <c r="P71" s="164"/>
      <c r="Q71" s="164"/>
      <c r="R71" s="164"/>
      <c r="S71" s="164"/>
      <c r="T71" s="164"/>
      <c r="U71" s="164"/>
      <c r="V71" s="164"/>
      <c r="W71" s="165"/>
      <c r="CD71" s="57" t="s">
        <v>72</v>
      </c>
      <c r="CG71" s="57" t="s">
        <v>73</v>
      </c>
      <c r="CM71" s="57" t="s">
        <v>72</v>
      </c>
      <c r="CN71" s="57" t="s">
        <v>73</v>
      </c>
      <c r="CQ71" s="57" t="s">
        <v>74</v>
      </c>
      <c r="CZ71" s="184" t="s">
        <v>75</v>
      </c>
      <c r="DA71" s="235"/>
      <c r="DB71" s="235"/>
      <c r="DC71" s="235"/>
      <c r="DD71" s="235"/>
      <c r="DE71" s="235"/>
      <c r="DF71" s="235"/>
      <c r="DG71" s="235"/>
      <c r="DI71" s="184" t="s">
        <v>76</v>
      </c>
      <c r="DJ71" s="235"/>
      <c r="DK71" s="235"/>
      <c r="DL71" s="235"/>
      <c r="DM71" s="235"/>
      <c r="DN71" s="235"/>
      <c r="DO71" s="235"/>
      <c r="DP71" s="235"/>
      <c r="IH71" s="79" t="s">
        <v>55</v>
      </c>
      <c r="II71" s="71">
        <f>DF23*0.5*IN68</f>
        <v>70.931271631832047</v>
      </c>
      <c r="IN71" s="62">
        <f t="shared" ref="IN71:IN77" si="213">Y5</f>
        <v>0</v>
      </c>
      <c r="IP71" s="300">
        <f>II70*IN71</f>
        <v>0</v>
      </c>
      <c r="IQ71" s="300"/>
      <c r="IR71" s="300">
        <f>II71*IN71</f>
        <v>0</v>
      </c>
      <c r="IS71" s="300"/>
      <c r="IT71" s="300">
        <f>II72*IN71</f>
        <v>0</v>
      </c>
      <c r="IU71" s="300"/>
      <c r="IV71" s="300">
        <f>II73*IN71</f>
        <v>0</v>
      </c>
      <c r="IW71" s="300"/>
    </row>
    <row r="72" spans="1:257" ht="11.25" customHeight="1" x14ac:dyDescent="0.2">
      <c r="A72" s="2"/>
      <c r="B72" s="301"/>
      <c r="C72" s="301"/>
      <c r="D72" s="301"/>
      <c r="E72" s="305"/>
      <c r="F72" s="306"/>
      <c r="G72" s="306"/>
      <c r="H72" s="306"/>
      <c r="I72" s="306"/>
      <c r="J72" s="306"/>
      <c r="K72" s="306"/>
      <c r="L72" s="306"/>
      <c r="M72" s="306"/>
      <c r="N72" s="306"/>
      <c r="O72" s="306"/>
      <c r="P72" s="306"/>
      <c r="Q72" s="306"/>
      <c r="R72" s="306"/>
      <c r="S72" s="306"/>
      <c r="T72" s="306"/>
      <c r="U72" s="306"/>
      <c r="V72" s="306"/>
      <c r="W72" s="307"/>
      <c r="CD72" s="57">
        <f>BH15</f>
        <v>3</v>
      </c>
      <c r="CE72" s="57">
        <f t="shared" ref="CE72:CE121" si="214">CC15</f>
        <v>11</v>
      </c>
      <c r="CF72" s="57">
        <f>IF(CE72&gt;0,1,0)</f>
        <v>1</v>
      </c>
      <c r="CG72" s="57" t="str">
        <f>REPT(DC124,1)</f>
        <v>4</v>
      </c>
      <c r="CH72" s="57">
        <f>IF(CF72=1,CG72-CE72,"")</f>
        <v>-7</v>
      </c>
      <c r="CI72" s="57">
        <f>IF(CF72=1,CG72-CE72,0)</f>
        <v>-7</v>
      </c>
      <c r="CJ72" s="57">
        <f>IF(CH72=0,1,0)</f>
        <v>0</v>
      </c>
      <c r="CK72" s="57">
        <f>IF(CI72&gt;0,1,0)</f>
        <v>0</v>
      </c>
      <c r="CL72" s="57">
        <f>SUM(CJ72:CK72)</f>
        <v>0</v>
      </c>
      <c r="CM72" s="57">
        <f>IF(CF72=1,CD72,"")</f>
        <v>3</v>
      </c>
      <c r="CN72" s="57">
        <f>IF(CL72&gt;0,CD72,0)</f>
        <v>0</v>
      </c>
      <c r="CO72" s="57">
        <f>$DC$125</f>
        <v>2</v>
      </c>
      <c r="CP72" s="57">
        <f>IF(CF72=0,CE72+CO72,0)</f>
        <v>0</v>
      </c>
      <c r="CQ72" s="57">
        <f>IF(CP72&gt;0,CD72,0)</f>
        <v>0</v>
      </c>
      <c r="CR72" s="69">
        <f t="shared" ref="CR72:CY72" si="215">CY12</f>
        <v>10</v>
      </c>
      <c r="CS72" s="69">
        <f t="shared" si="215"/>
        <v>10</v>
      </c>
      <c r="CT72" s="69">
        <f t="shared" si="215"/>
        <v>15</v>
      </c>
      <c r="CU72" s="69">
        <f t="shared" si="215"/>
        <v>15</v>
      </c>
      <c r="CV72" s="69">
        <f t="shared" si="215"/>
        <v>20</v>
      </c>
      <c r="CW72" s="69">
        <f t="shared" si="215"/>
        <v>20</v>
      </c>
      <c r="CX72" s="69">
        <f t="shared" si="215"/>
        <v>20</v>
      </c>
      <c r="CY72" s="69">
        <f t="shared" si="215"/>
        <v>20</v>
      </c>
      <c r="CZ72" s="57">
        <f>IF(CN72&gt;0,CR72*CN72*AG15,0)</f>
        <v>0</v>
      </c>
      <c r="DA72" s="57">
        <f>IF(CN72&gt;0,CS72*CN72*AH15,0)</f>
        <v>0</v>
      </c>
      <c r="DB72" s="57">
        <f>IF(CN72&gt;0,CT72*CN72*AI15,0)</f>
        <v>0</v>
      </c>
      <c r="DC72" s="57">
        <f>IF(CN72&gt;0,CU72*CN72*AJ15,0)</f>
        <v>0</v>
      </c>
      <c r="DD72" s="57">
        <f>IF(CN72&gt;0,CV72*CN72*AK15,0)</f>
        <v>0</v>
      </c>
      <c r="DE72" s="57">
        <f>IF(CN72&gt;0,CW72*CN72*AL15,0)</f>
        <v>0</v>
      </c>
      <c r="DF72" s="57">
        <f>IF(CN72&gt;0,CX72*CN72*AM15,0)</f>
        <v>0</v>
      </c>
      <c r="DG72" s="57">
        <f>IF(CN72&gt;0,CY72*CN72*AN15,0)</f>
        <v>0</v>
      </c>
      <c r="DH72" s="68">
        <f>SUM(CZ72:DG72)</f>
        <v>0</v>
      </c>
      <c r="DI72" s="59">
        <f>IF(CQ72&gt;0,AG15*CQ72*CR72,0)</f>
        <v>0</v>
      </c>
      <c r="DJ72" s="59">
        <f>IF(CQ72&gt;0,AH15*CQ72*CS72,0)</f>
        <v>0</v>
      </c>
      <c r="DK72" s="59">
        <f>IF(CQ72&gt;0,AI15*CQ72*CT72,0)</f>
        <v>0</v>
      </c>
      <c r="DL72" s="59">
        <f>IF(CQ72&gt;0,AJ15*CQ72*CU72,0)</f>
        <v>0</v>
      </c>
      <c r="DM72" s="59">
        <f>IF(CQ72&gt;0,AK15*CQ72*CV72,0)</f>
        <v>0</v>
      </c>
      <c r="DN72" s="59">
        <f>IF(CQ72&gt;0,AL15*CQ72*CW72,0)</f>
        <v>0</v>
      </c>
      <c r="DO72" s="59">
        <f>IF(CQ72&gt;0,AM15*CQ72*CX72,0)</f>
        <v>0</v>
      </c>
      <c r="DP72" s="59">
        <f>IF(CQ72&gt;0,AN15*CQ72*CY72,0)</f>
        <v>0</v>
      </c>
      <c r="DQ72" s="68">
        <f>SUM(DI72:DP72)</f>
        <v>0</v>
      </c>
      <c r="IH72" s="79" t="s">
        <v>56</v>
      </c>
      <c r="II72" s="71">
        <f>SUM(II70:II71)</f>
        <v>181.51533303819275</v>
      </c>
      <c r="IN72" s="62">
        <f t="shared" si="213"/>
        <v>0</v>
      </c>
      <c r="IP72" s="300">
        <f>II70*IN72</f>
        <v>0</v>
      </c>
      <c r="IQ72" s="300"/>
      <c r="IR72" s="300">
        <f>II71*IN72</f>
        <v>0</v>
      </c>
      <c r="IS72" s="300"/>
      <c r="IT72" s="300">
        <f>II72*IN72</f>
        <v>0</v>
      </c>
      <c r="IU72" s="300"/>
      <c r="IV72" s="300">
        <f>II73*IN72</f>
        <v>0</v>
      </c>
      <c r="IW72" s="300"/>
    </row>
    <row r="73" spans="1:257" ht="11.25" customHeight="1" x14ac:dyDescent="0.2">
      <c r="A73" s="1"/>
      <c r="B73" s="391"/>
      <c r="C73" s="392"/>
      <c r="D73" s="393"/>
      <c r="E73" s="226"/>
      <c r="F73" s="227"/>
      <c r="G73" s="227"/>
      <c r="H73" s="227"/>
      <c r="I73" s="227"/>
      <c r="J73" s="227"/>
      <c r="K73" s="227"/>
      <c r="L73" s="227"/>
      <c r="M73" s="227"/>
      <c r="N73" s="227"/>
      <c r="O73" s="227"/>
      <c r="P73" s="227"/>
      <c r="Q73" s="227"/>
      <c r="R73" s="227"/>
      <c r="S73" s="227"/>
      <c r="T73" s="227"/>
      <c r="U73" s="227"/>
      <c r="V73" s="227"/>
      <c r="W73" s="228"/>
      <c r="CD73" s="57">
        <f t="shared" ref="CD73:CD121" si="216">BH16</f>
        <v>5</v>
      </c>
      <c r="CE73" s="57">
        <f t="shared" si="214"/>
        <v>10</v>
      </c>
      <c r="CF73" s="57">
        <f t="shared" ref="CF73:CF121" si="217">IF(CE73&gt;0,1,0)</f>
        <v>1</v>
      </c>
      <c r="CG73" s="57" t="str">
        <f t="shared" ref="CG73:CG121" si="218">$CG$72</f>
        <v>4</v>
      </c>
      <c r="CH73" s="57">
        <f t="shared" ref="CH73:CH121" si="219">IF(CF73=1,CG73-CE73,"")</f>
        <v>-6</v>
      </c>
      <c r="CI73" s="57">
        <f t="shared" ref="CI73:CI121" si="220">IF(CF73=1,CG73-CE73,0)</f>
        <v>-6</v>
      </c>
      <c r="CJ73" s="57">
        <f t="shared" ref="CJ73:CJ121" si="221">IF(CH73=0,1,0)</f>
        <v>0</v>
      </c>
      <c r="CK73" s="57">
        <f t="shared" ref="CK73:CK121" si="222">IF(CI73&gt;0,1,0)</f>
        <v>0</v>
      </c>
      <c r="CL73" s="57">
        <f t="shared" ref="CL73:CL121" si="223">SUM(CJ73:CK73)</f>
        <v>0</v>
      </c>
      <c r="CM73" s="57">
        <f t="shared" ref="CM73:CM121" si="224">IF(CF73=1,CD73,"")</f>
        <v>5</v>
      </c>
      <c r="CN73" s="57">
        <f t="shared" ref="CN73:CN121" si="225">IF(CL73&gt;0,CD73,0)</f>
        <v>0</v>
      </c>
      <c r="CO73" s="57">
        <f t="shared" ref="CO73:CO121" si="226">$CO$72</f>
        <v>2</v>
      </c>
      <c r="CP73" s="57">
        <f t="shared" ref="CP73:CP121" si="227">IF(CF73=0,CE73+CO73,0)</f>
        <v>0</v>
      </c>
      <c r="CQ73" s="57">
        <f t="shared" ref="CQ73:CQ121" si="228">IF(CP73&gt;0,CD73,0)</f>
        <v>0</v>
      </c>
      <c r="CR73" s="69">
        <f t="shared" ref="CR73:CY104" si="229">CR72</f>
        <v>10</v>
      </c>
      <c r="CS73" s="69">
        <f t="shared" si="229"/>
        <v>10</v>
      </c>
      <c r="CT73" s="69">
        <f t="shared" si="229"/>
        <v>15</v>
      </c>
      <c r="CU73" s="69">
        <f t="shared" si="229"/>
        <v>15</v>
      </c>
      <c r="CV73" s="69">
        <f t="shared" si="229"/>
        <v>20</v>
      </c>
      <c r="CW73" s="69">
        <f t="shared" si="229"/>
        <v>20</v>
      </c>
      <c r="CX73" s="69">
        <f t="shared" si="229"/>
        <v>20</v>
      </c>
      <c r="CY73" s="69">
        <f t="shared" si="229"/>
        <v>20</v>
      </c>
      <c r="CZ73" s="57">
        <f t="shared" ref="CZ73:CZ121" si="230">IF(CN73&gt;0,CR73*CN73*AG16,0)</f>
        <v>0</v>
      </c>
      <c r="DA73" s="57">
        <f t="shared" ref="DA73:DA121" si="231">IF(CN73&gt;0,CS73*CN73*AH16,0)</f>
        <v>0</v>
      </c>
      <c r="DB73" s="57">
        <f t="shared" ref="DB73:DB121" si="232">IF(CN73&gt;0,CT73*CN73*AI16,0)</f>
        <v>0</v>
      </c>
      <c r="DC73" s="57">
        <f t="shared" ref="DC73:DC121" si="233">IF(CN73&gt;0,CU73*CN73*AJ16,0)</f>
        <v>0</v>
      </c>
      <c r="DD73" s="57">
        <f t="shared" ref="DD73:DD121" si="234">IF(CN73&gt;0,CV73*CN73*AK16,0)</f>
        <v>0</v>
      </c>
      <c r="DE73" s="57">
        <f t="shared" ref="DE73:DE121" si="235">IF(CN73&gt;0,CW73*CN73*AL16,0)</f>
        <v>0</v>
      </c>
      <c r="DF73" s="57">
        <f t="shared" ref="DF73:DF121" si="236">IF(CN73&gt;0,CX73*CN73*AM16,0)</f>
        <v>0</v>
      </c>
      <c r="DG73" s="57">
        <f t="shared" ref="DG73:DG121" si="237">IF(CN73&gt;0,CY73*CN73*AN16,0)</f>
        <v>0</v>
      </c>
      <c r="DH73" s="68">
        <f t="shared" ref="DH73:DH121" si="238">SUM(CZ73:DG73)</f>
        <v>0</v>
      </c>
      <c r="DI73" s="59">
        <f t="shared" ref="DI73:DI121" si="239">IF(CQ73&gt;0,AG16*CQ73*CR73,0)</f>
        <v>0</v>
      </c>
      <c r="DJ73" s="59">
        <f t="shared" ref="DJ73:DJ121" si="240">IF(CQ73&gt;0,AH16*CQ73*CS73,0)</f>
        <v>0</v>
      </c>
      <c r="DK73" s="59">
        <f t="shared" ref="DK73:DK121" si="241">IF(CQ73&gt;0,AI16*CQ73*CT73,0)</f>
        <v>0</v>
      </c>
      <c r="DL73" s="59">
        <f t="shared" ref="DL73:DL121" si="242">IF(CQ73&gt;0,AJ16*CQ73*CU73,0)</f>
        <v>0</v>
      </c>
      <c r="DM73" s="59">
        <f t="shared" ref="DM73:DM121" si="243">IF(CQ73&gt;0,AK16*CQ73*CV73,0)</f>
        <v>0</v>
      </c>
      <c r="DN73" s="59">
        <f t="shared" ref="DN73:DN121" si="244">IF(CQ73&gt;0,AL16*CQ73*CW73,0)</f>
        <v>0</v>
      </c>
      <c r="DO73" s="59">
        <f t="shared" ref="DO73:DO121" si="245">IF(CQ73&gt;0,AM16*CQ73*CX73,0)</f>
        <v>0</v>
      </c>
      <c r="DP73" s="59">
        <f t="shared" ref="DP73:DP121" si="246">IF(CQ73&gt;0,AN16*CQ73*CY73,0)</f>
        <v>0</v>
      </c>
      <c r="DQ73" s="68">
        <f t="shared" ref="DQ73:DQ121" si="247">SUM(DI73:DP73)</f>
        <v>0</v>
      </c>
      <c r="EU73" s="68"/>
      <c r="EV73" s="68"/>
      <c r="EW73" s="68"/>
      <c r="EX73" s="68"/>
      <c r="EY73" s="68"/>
      <c r="EZ73" s="68"/>
      <c r="FA73" s="68"/>
      <c r="FB73" s="68"/>
      <c r="FC73" s="68"/>
      <c r="FD73" s="68"/>
      <c r="FE73" s="68"/>
      <c r="FF73" s="68"/>
      <c r="FG73" s="68"/>
      <c r="FH73" s="68"/>
      <c r="FI73" s="68"/>
      <c r="FJ73" s="68"/>
      <c r="FK73" s="68"/>
      <c r="FL73" s="68"/>
      <c r="FM73" s="68"/>
      <c r="FN73" s="68"/>
      <c r="FO73" s="68"/>
      <c r="FP73" s="68"/>
      <c r="FQ73" s="68"/>
      <c r="FR73" s="68"/>
      <c r="FS73" s="68"/>
      <c r="FT73" s="68"/>
      <c r="FU73" s="68"/>
      <c r="FV73" s="68"/>
      <c r="FW73" s="68"/>
      <c r="FX73" s="68"/>
      <c r="FY73" s="68"/>
      <c r="FZ73" s="68"/>
      <c r="GA73" s="68"/>
      <c r="GB73" s="68"/>
      <c r="GC73" s="68"/>
      <c r="GD73" s="68"/>
      <c r="IC73" s="212" t="s">
        <v>67</v>
      </c>
      <c r="ID73" s="209"/>
      <c r="IE73" s="209"/>
      <c r="IF73" s="209"/>
      <c r="IG73" s="209"/>
      <c r="IH73" s="209"/>
      <c r="II73" s="73">
        <f>II72/2</f>
        <v>90.757666519096375</v>
      </c>
      <c r="IN73" s="62">
        <f t="shared" si="213"/>
        <v>0</v>
      </c>
      <c r="IP73" s="300">
        <f>II70*IN73</f>
        <v>0</v>
      </c>
      <c r="IQ73" s="300"/>
      <c r="IR73" s="300">
        <f>II71*IN73</f>
        <v>0</v>
      </c>
      <c r="IS73" s="300"/>
      <c r="IT73" s="300">
        <f>II72*IN73</f>
        <v>0</v>
      </c>
      <c r="IU73" s="300"/>
      <c r="IV73" s="300">
        <f>II74*IN73</f>
        <v>0</v>
      </c>
      <c r="IW73" s="300"/>
    </row>
    <row r="74" spans="1:257" ht="11.25" customHeight="1" x14ac:dyDescent="0.2">
      <c r="A74" s="1"/>
      <c r="B74" s="313"/>
      <c r="C74" s="313"/>
      <c r="D74" s="313"/>
      <c r="E74" s="15"/>
      <c r="F74" s="305"/>
      <c r="G74" s="306"/>
      <c r="H74" s="306"/>
      <c r="I74" s="306"/>
      <c r="J74" s="306"/>
      <c r="K74" s="306"/>
      <c r="L74" s="306"/>
      <c r="M74" s="306"/>
      <c r="N74" s="306"/>
      <c r="O74" s="306"/>
      <c r="P74" s="306"/>
      <c r="Q74" s="306"/>
      <c r="R74" s="306"/>
      <c r="S74" s="306"/>
      <c r="T74" s="306"/>
      <c r="U74" s="306"/>
      <c r="V74" s="306"/>
      <c r="W74" s="307"/>
      <c r="CD74" s="57">
        <f t="shared" si="216"/>
        <v>6</v>
      </c>
      <c r="CE74" s="57">
        <f t="shared" si="214"/>
        <v>9</v>
      </c>
      <c r="CF74" s="57">
        <f t="shared" si="217"/>
        <v>1</v>
      </c>
      <c r="CG74" s="57" t="str">
        <f t="shared" si="218"/>
        <v>4</v>
      </c>
      <c r="CH74" s="57">
        <f t="shared" si="219"/>
        <v>-5</v>
      </c>
      <c r="CI74" s="57">
        <f t="shared" si="220"/>
        <v>-5</v>
      </c>
      <c r="CJ74" s="57">
        <f t="shared" si="221"/>
        <v>0</v>
      </c>
      <c r="CK74" s="57">
        <f t="shared" si="222"/>
        <v>0</v>
      </c>
      <c r="CL74" s="57">
        <f t="shared" si="223"/>
        <v>0</v>
      </c>
      <c r="CM74" s="57">
        <f t="shared" si="224"/>
        <v>6</v>
      </c>
      <c r="CN74" s="57">
        <f t="shared" si="225"/>
        <v>0</v>
      </c>
      <c r="CO74" s="57">
        <f t="shared" si="226"/>
        <v>2</v>
      </c>
      <c r="CP74" s="57">
        <f t="shared" si="227"/>
        <v>0</v>
      </c>
      <c r="CQ74" s="57">
        <f t="shared" si="228"/>
        <v>0</v>
      </c>
      <c r="CR74" s="69">
        <f t="shared" si="229"/>
        <v>10</v>
      </c>
      <c r="CS74" s="69">
        <f t="shared" si="229"/>
        <v>10</v>
      </c>
      <c r="CT74" s="69">
        <f t="shared" si="229"/>
        <v>15</v>
      </c>
      <c r="CU74" s="69">
        <f t="shared" si="229"/>
        <v>15</v>
      </c>
      <c r="CV74" s="69">
        <f t="shared" si="229"/>
        <v>20</v>
      </c>
      <c r="CW74" s="69">
        <f t="shared" si="229"/>
        <v>20</v>
      </c>
      <c r="CX74" s="69">
        <f t="shared" si="229"/>
        <v>20</v>
      </c>
      <c r="CY74" s="69">
        <f t="shared" si="229"/>
        <v>20</v>
      </c>
      <c r="CZ74" s="57">
        <f t="shared" si="230"/>
        <v>0</v>
      </c>
      <c r="DA74" s="57">
        <f t="shared" si="231"/>
        <v>0</v>
      </c>
      <c r="DB74" s="57">
        <f t="shared" si="232"/>
        <v>0</v>
      </c>
      <c r="DC74" s="57">
        <f t="shared" si="233"/>
        <v>0</v>
      </c>
      <c r="DD74" s="57">
        <f t="shared" si="234"/>
        <v>0</v>
      </c>
      <c r="DE74" s="57">
        <f t="shared" si="235"/>
        <v>0</v>
      </c>
      <c r="DF74" s="57">
        <f t="shared" si="236"/>
        <v>0</v>
      </c>
      <c r="DG74" s="57">
        <f t="shared" si="237"/>
        <v>0</v>
      </c>
      <c r="DH74" s="68">
        <f t="shared" si="238"/>
        <v>0</v>
      </c>
      <c r="DI74" s="59">
        <f t="shared" si="239"/>
        <v>0</v>
      </c>
      <c r="DJ74" s="59">
        <f t="shared" si="240"/>
        <v>0</v>
      </c>
      <c r="DK74" s="59">
        <f t="shared" si="241"/>
        <v>0</v>
      </c>
      <c r="DL74" s="59">
        <f t="shared" si="242"/>
        <v>0</v>
      </c>
      <c r="DM74" s="59">
        <f t="shared" si="243"/>
        <v>0</v>
      </c>
      <c r="DN74" s="59">
        <f t="shared" si="244"/>
        <v>0</v>
      </c>
      <c r="DO74" s="59">
        <f t="shared" si="245"/>
        <v>0</v>
      </c>
      <c r="DP74" s="59">
        <f t="shared" si="246"/>
        <v>0</v>
      </c>
      <c r="DQ74" s="68">
        <f t="shared" si="247"/>
        <v>0</v>
      </c>
      <c r="IC74" s="212" t="s">
        <v>66</v>
      </c>
      <c r="ID74" s="209"/>
      <c r="IE74" s="209"/>
      <c r="IF74" s="209"/>
      <c r="IG74" s="209"/>
      <c r="IH74" s="209"/>
      <c r="II74" s="73">
        <f>(II70/1.5)+(II71/4)</f>
        <v>91.455525512198491</v>
      </c>
      <c r="IN74" s="62">
        <f t="shared" si="213"/>
        <v>1</v>
      </c>
      <c r="IP74" s="300">
        <f>II70*IN74</f>
        <v>110.58406140636072</v>
      </c>
      <c r="IQ74" s="300"/>
      <c r="IR74" s="300">
        <f>II71*IN74</f>
        <v>70.931271631832047</v>
      </c>
      <c r="IS74" s="300"/>
      <c r="IT74" s="300">
        <f>II72*IN74</f>
        <v>181.51533303819275</v>
      </c>
      <c r="IU74" s="300"/>
      <c r="IV74" s="300">
        <f>II74*IN74</f>
        <v>91.455525512198491</v>
      </c>
      <c r="IW74" s="300"/>
    </row>
    <row r="75" spans="1:257" ht="11.25" customHeight="1" x14ac:dyDescent="0.2">
      <c r="A75" s="1"/>
      <c r="B75" s="16"/>
      <c r="C75" s="16"/>
      <c r="D75" s="16"/>
      <c r="E75" s="14"/>
      <c r="F75" s="305"/>
      <c r="G75" s="306"/>
      <c r="H75" s="306"/>
      <c r="I75" s="306"/>
      <c r="J75" s="306"/>
      <c r="K75" s="306"/>
      <c r="L75" s="306"/>
      <c r="M75" s="306"/>
      <c r="N75" s="306"/>
      <c r="O75" s="306"/>
      <c r="P75" s="306"/>
      <c r="Q75" s="306"/>
      <c r="R75" s="306"/>
      <c r="S75" s="306"/>
      <c r="T75" s="306"/>
      <c r="U75" s="306"/>
      <c r="V75" s="306"/>
      <c r="W75" s="307"/>
      <c r="CD75" s="57">
        <f t="shared" si="216"/>
        <v>9</v>
      </c>
      <c r="CE75" s="57">
        <f t="shared" si="214"/>
        <v>8</v>
      </c>
      <c r="CF75" s="57">
        <f t="shared" si="217"/>
        <v>1</v>
      </c>
      <c r="CG75" s="57" t="str">
        <f t="shared" si="218"/>
        <v>4</v>
      </c>
      <c r="CH75" s="57">
        <f t="shared" si="219"/>
        <v>-4</v>
      </c>
      <c r="CI75" s="57">
        <f t="shared" si="220"/>
        <v>-4</v>
      </c>
      <c r="CJ75" s="57">
        <f t="shared" si="221"/>
        <v>0</v>
      </c>
      <c r="CK75" s="57">
        <f t="shared" si="222"/>
        <v>0</v>
      </c>
      <c r="CL75" s="57">
        <f t="shared" si="223"/>
        <v>0</v>
      </c>
      <c r="CM75" s="57">
        <f t="shared" si="224"/>
        <v>9</v>
      </c>
      <c r="CN75" s="57">
        <f t="shared" si="225"/>
        <v>0</v>
      </c>
      <c r="CO75" s="57">
        <f t="shared" si="226"/>
        <v>2</v>
      </c>
      <c r="CP75" s="57">
        <f t="shared" si="227"/>
        <v>0</v>
      </c>
      <c r="CQ75" s="57">
        <f t="shared" si="228"/>
        <v>0</v>
      </c>
      <c r="CR75" s="69">
        <f t="shared" si="229"/>
        <v>10</v>
      </c>
      <c r="CS75" s="69">
        <f t="shared" si="229"/>
        <v>10</v>
      </c>
      <c r="CT75" s="69">
        <f t="shared" si="229"/>
        <v>15</v>
      </c>
      <c r="CU75" s="69">
        <f t="shared" si="229"/>
        <v>15</v>
      </c>
      <c r="CV75" s="69">
        <f t="shared" si="229"/>
        <v>20</v>
      </c>
      <c r="CW75" s="69">
        <f t="shared" si="229"/>
        <v>20</v>
      </c>
      <c r="CX75" s="69">
        <f t="shared" si="229"/>
        <v>20</v>
      </c>
      <c r="CY75" s="69">
        <f t="shared" si="229"/>
        <v>20</v>
      </c>
      <c r="CZ75" s="57">
        <f t="shared" si="230"/>
        <v>0</v>
      </c>
      <c r="DA75" s="57">
        <f t="shared" si="231"/>
        <v>0</v>
      </c>
      <c r="DB75" s="57">
        <f t="shared" si="232"/>
        <v>0</v>
      </c>
      <c r="DC75" s="57">
        <f t="shared" si="233"/>
        <v>0</v>
      </c>
      <c r="DD75" s="57">
        <f t="shared" si="234"/>
        <v>0</v>
      </c>
      <c r="DE75" s="57">
        <f t="shared" si="235"/>
        <v>0</v>
      </c>
      <c r="DF75" s="57">
        <f t="shared" si="236"/>
        <v>0</v>
      </c>
      <c r="DG75" s="57">
        <f t="shared" si="237"/>
        <v>0</v>
      </c>
      <c r="DH75" s="68">
        <f t="shared" si="238"/>
        <v>0</v>
      </c>
      <c r="DI75" s="59">
        <f t="shared" si="239"/>
        <v>0</v>
      </c>
      <c r="DJ75" s="59">
        <f t="shared" si="240"/>
        <v>0</v>
      </c>
      <c r="DK75" s="59">
        <f t="shared" si="241"/>
        <v>0</v>
      </c>
      <c r="DL75" s="59">
        <f t="shared" si="242"/>
        <v>0</v>
      </c>
      <c r="DM75" s="59">
        <f t="shared" si="243"/>
        <v>0</v>
      </c>
      <c r="DN75" s="59">
        <f t="shared" si="244"/>
        <v>0</v>
      </c>
      <c r="DO75" s="59">
        <f t="shared" si="245"/>
        <v>0</v>
      </c>
      <c r="DP75" s="59">
        <f t="shared" si="246"/>
        <v>0</v>
      </c>
      <c r="DQ75" s="68">
        <f t="shared" si="247"/>
        <v>0</v>
      </c>
      <c r="IN75" s="62">
        <f t="shared" si="213"/>
        <v>0</v>
      </c>
      <c r="IP75" s="300">
        <f>II70*IN75</f>
        <v>0</v>
      </c>
      <c r="IQ75" s="300"/>
      <c r="IR75" s="300">
        <f>II71*IN75</f>
        <v>0</v>
      </c>
      <c r="IS75" s="300"/>
      <c r="IT75" s="300">
        <f>II72*IN75</f>
        <v>0</v>
      </c>
      <c r="IU75" s="300"/>
      <c r="IV75" s="300">
        <f>II74*IN75</f>
        <v>0</v>
      </c>
      <c r="IW75" s="300"/>
    </row>
    <row r="76" spans="1:257" ht="11.25" customHeight="1" x14ac:dyDescent="0.2">
      <c r="A76" s="1"/>
      <c r="B76" s="16"/>
      <c r="C76" s="16"/>
      <c r="D76" s="16"/>
      <c r="E76" s="308"/>
      <c r="F76" s="306"/>
      <c r="G76" s="306"/>
      <c r="H76" s="306"/>
      <c r="I76" s="306"/>
      <c r="J76" s="306"/>
      <c r="K76" s="306"/>
      <c r="L76" s="306"/>
      <c r="M76" s="306"/>
      <c r="N76" s="306"/>
      <c r="O76" s="306"/>
      <c r="P76" s="306"/>
      <c r="Q76" s="306"/>
      <c r="R76" s="306"/>
      <c r="S76" s="306"/>
      <c r="T76" s="306"/>
      <c r="U76" s="306"/>
      <c r="V76" s="306"/>
      <c r="W76" s="307"/>
      <c r="CD76" s="57">
        <f t="shared" si="216"/>
        <v>8</v>
      </c>
      <c r="CE76" s="57">
        <f t="shared" si="214"/>
        <v>7</v>
      </c>
      <c r="CF76" s="57">
        <f t="shared" si="217"/>
        <v>1</v>
      </c>
      <c r="CG76" s="57" t="str">
        <f t="shared" si="218"/>
        <v>4</v>
      </c>
      <c r="CH76" s="57">
        <f t="shared" si="219"/>
        <v>-3</v>
      </c>
      <c r="CI76" s="57">
        <f t="shared" si="220"/>
        <v>-3</v>
      </c>
      <c r="CJ76" s="57">
        <f t="shared" si="221"/>
        <v>0</v>
      </c>
      <c r="CK76" s="57">
        <f t="shared" si="222"/>
        <v>0</v>
      </c>
      <c r="CL76" s="57">
        <f t="shared" si="223"/>
        <v>0</v>
      </c>
      <c r="CM76" s="57">
        <f t="shared" si="224"/>
        <v>8</v>
      </c>
      <c r="CN76" s="57">
        <f t="shared" si="225"/>
        <v>0</v>
      </c>
      <c r="CO76" s="57">
        <f t="shared" si="226"/>
        <v>2</v>
      </c>
      <c r="CP76" s="57">
        <f t="shared" si="227"/>
        <v>0</v>
      </c>
      <c r="CQ76" s="57">
        <f t="shared" si="228"/>
        <v>0</v>
      </c>
      <c r="CR76" s="69">
        <f t="shared" si="229"/>
        <v>10</v>
      </c>
      <c r="CS76" s="69">
        <f t="shared" si="229"/>
        <v>10</v>
      </c>
      <c r="CT76" s="69">
        <f t="shared" si="229"/>
        <v>15</v>
      </c>
      <c r="CU76" s="69">
        <f t="shared" si="229"/>
        <v>15</v>
      </c>
      <c r="CV76" s="69">
        <f t="shared" si="229"/>
        <v>20</v>
      </c>
      <c r="CW76" s="69">
        <f t="shared" si="229"/>
        <v>20</v>
      </c>
      <c r="CX76" s="69">
        <f t="shared" si="229"/>
        <v>20</v>
      </c>
      <c r="CY76" s="69">
        <f t="shared" si="229"/>
        <v>20</v>
      </c>
      <c r="CZ76" s="57">
        <f t="shared" si="230"/>
        <v>0</v>
      </c>
      <c r="DA76" s="57">
        <f t="shared" si="231"/>
        <v>0</v>
      </c>
      <c r="DB76" s="57">
        <f t="shared" si="232"/>
        <v>0</v>
      </c>
      <c r="DC76" s="57">
        <f t="shared" si="233"/>
        <v>0</v>
      </c>
      <c r="DD76" s="57">
        <f t="shared" si="234"/>
        <v>0</v>
      </c>
      <c r="DE76" s="57">
        <f t="shared" si="235"/>
        <v>0</v>
      </c>
      <c r="DF76" s="57">
        <f t="shared" si="236"/>
        <v>0</v>
      </c>
      <c r="DG76" s="57">
        <f t="shared" si="237"/>
        <v>0</v>
      </c>
      <c r="DH76" s="68">
        <f t="shared" si="238"/>
        <v>0</v>
      </c>
      <c r="DI76" s="59">
        <f t="shared" si="239"/>
        <v>0</v>
      </c>
      <c r="DJ76" s="59">
        <f t="shared" si="240"/>
        <v>0</v>
      </c>
      <c r="DK76" s="59">
        <f t="shared" si="241"/>
        <v>0</v>
      </c>
      <c r="DL76" s="59">
        <f t="shared" si="242"/>
        <v>0</v>
      </c>
      <c r="DM76" s="59">
        <f t="shared" si="243"/>
        <v>0</v>
      </c>
      <c r="DN76" s="59">
        <f t="shared" si="244"/>
        <v>0</v>
      </c>
      <c r="DO76" s="59">
        <f t="shared" si="245"/>
        <v>0</v>
      </c>
      <c r="DP76" s="59">
        <f t="shared" si="246"/>
        <v>0</v>
      </c>
      <c r="DQ76" s="68">
        <f t="shared" si="247"/>
        <v>0</v>
      </c>
      <c r="IN76" s="62">
        <f t="shared" si="213"/>
        <v>0</v>
      </c>
      <c r="IP76" s="300">
        <f>II70*IN76</f>
        <v>0</v>
      </c>
      <c r="IQ76" s="300"/>
      <c r="IR76" s="300">
        <f>II71*IN76</f>
        <v>0</v>
      </c>
      <c r="IS76" s="300"/>
      <c r="IT76" s="300">
        <f>II72*IN76</f>
        <v>0</v>
      </c>
      <c r="IU76" s="300"/>
      <c r="IV76" s="300">
        <f>II74*IN76</f>
        <v>0</v>
      </c>
      <c r="IW76" s="300"/>
    </row>
    <row r="77" spans="1:257" ht="11.25" customHeight="1" x14ac:dyDescent="0.2">
      <c r="A77" s="1"/>
      <c r="B77" s="16"/>
      <c r="C77" s="16"/>
      <c r="D77" s="16"/>
      <c r="E77" s="308"/>
      <c r="F77" s="306"/>
      <c r="G77" s="306"/>
      <c r="H77" s="306"/>
      <c r="I77" s="306"/>
      <c r="J77" s="306"/>
      <c r="K77" s="306"/>
      <c r="L77" s="306"/>
      <c r="M77" s="306"/>
      <c r="N77" s="306"/>
      <c r="O77" s="306"/>
      <c r="P77" s="306"/>
      <c r="Q77" s="306"/>
      <c r="R77" s="306"/>
      <c r="S77" s="306"/>
      <c r="T77" s="306"/>
      <c r="U77" s="306"/>
      <c r="V77" s="306"/>
      <c r="W77" s="307"/>
      <c r="CD77" s="57">
        <f t="shared" si="216"/>
        <v>7</v>
      </c>
      <c r="CE77" s="57">
        <f t="shared" si="214"/>
        <v>6</v>
      </c>
      <c r="CF77" s="57">
        <f t="shared" si="217"/>
        <v>1</v>
      </c>
      <c r="CG77" s="57" t="str">
        <f t="shared" si="218"/>
        <v>4</v>
      </c>
      <c r="CH77" s="57">
        <f t="shared" si="219"/>
        <v>-2</v>
      </c>
      <c r="CI77" s="57">
        <f t="shared" si="220"/>
        <v>-2</v>
      </c>
      <c r="CJ77" s="57">
        <f t="shared" si="221"/>
        <v>0</v>
      </c>
      <c r="CK77" s="57">
        <f t="shared" si="222"/>
        <v>0</v>
      </c>
      <c r="CL77" s="57">
        <f t="shared" si="223"/>
        <v>0</v>
      </c>
      <c r="CM77" s="57">
        <f t="shared" si="224"/>
        <v>7</v>
      </c>
      <c r="CN77" s="57">
        <f t="shared" si="225"/>
        <v>0</v>
      </c>
      <c r="CO77" s="57">
        <f t="shared" si="226"/>
        <v>2</v>
      </c>
      <c r="CP77" s="57">
        <f t="shared" si="227"/>
        <v>0</v>
      </c>
      <c r="CQ77" s="57">
        <f t="shared" si="228"/>
        <v>0</v>
      </c>
      <c r="CR77" s="69">
        <f t="shared" si="229"/>
        <v>10</v>
      </c>
      <c r="CS77" s="69">
        <f t="shared" si="229"/>
        <v>10</v>
      </c>
      <c r="CT77" s="69">
        <f t="shared" si="229"/>
        <v>15</v>
      </c>
      <c r="CU77" s="69">
        <f t="shared" si="229"/>
        <v>15</v>
      </c>
      <c r="CV77" s="69">
        <f t="shared" si="229"/>
        <v>20</v>
      </c>
      <c r="CW77" s="69">
        <f t="shared" si="229"/>
        <v>20</v>
      </c>
      <c r="CX77" s="69">
        <f t="shared" si="229"/>
        <v>20</v>
      </c>
      <c r="CY77" s="69">
        <f t="shared" si="229"/>
        <v>20</v>
      </c>
      <c r="CZ77" s="57">
        <f t="shared" si="230"/>
        <v>0</v>
      </c>
      <c r="DA77" s="57">
        <f t="shared" si="231"/>
        <v>0</v>
      </c>
      <c r="DB77" s="57">
        <f t="shared" si="232"/>
        <v>0</v>
      </c>
      <c r="DC77" s="57">
        <f t="shared" si="233"/>
        <v>0</v>
      </c>
      <c r="DD77" s="57">
        <f t="shared" si="234"/>
        <v>0</v>
      </c>
      <c r="DE77" s="57">
        <f t="shared" si="235"/>
        <v>0</v>
      </c>
      <c r="DF77" s="57">
        <f t="shared" si="236"/>
        <v>0</v>
      </c>
      <c r="DG77" s="57">
        <f t="shared" si="237"/>
        <v>0</v>
      </c>
      <c r="DH77" s="68">
        <f t="shared" si="238"/>
        <v>0</v>
      </c>
      <c r="DI77" s="59">
        <f t="shared" si="239"/>
        <v>0</v>
      </c>
      <c r="DJ77" s="59">
        <f t="shared" si="240"/>
        <v>0</v>
      </c>
      <c r="DK77" s="59">
        <f t="shared" si="241"/>
        <v>0</v>
      </c>
      <c r="DL77" s="59">
        <f t="shared" si="242"/>
        <v>0</v>
      </c>
      <c r="DM77" s="59">
        <f t="shared" si="243"/>
        <v>0</v>
      </c>
      <c r="DN77" s="59">
        <f t="shared" si="244"/>
        <v>0</v>
      </c>
      <c r="DO77" s="59">
        <f t="shared" si="245"/>
        <v>0</v>
      </c>
      <c r="DP77" s="59">
        <f t="shared" si="246"/>
        <v>0</v>
      </c>
      <c r="DQ77" s="68">
        <f t="shared" si="247"/>
        <v>0</v>
      </c>
      <c r="IN77" s="62">
        <f t="shared" si="213"/>
        <v>0</v>
      </c>
      <c r="IP77" s="300">
        <f>II70*IN77</f>
        <v>0</v>
      </c>
      <c r="IQ77" s="300"/>
      <c r="IR77" s="300">
        <f>II71*IN77</f>
        <v>0</v>
      </c>
      <c r="IS77" s="300"/>
      <c r="IT77" s="300">
        <f>II72*IN77</f>
        <v>0</v>
      </c>
      <c r="IU77" s="300"/>
      <c r="IV77" s="300">
        <f>II73*IN77</f>
        <v>0</v>
      </c>
      <c r="IW77" s="300"/>
    </row>
    <row r="78" spans="1:257" ht="11.25" customHeight="1" x14ac:dyDescent="0.2">
      <c r="A78" s="7"/>
      <c r="B78" s="17"/>
      <c r="C78" s="17"/>
      <c r="D78" s="17"/>
      <c r="E78" s="305"/>
      <c r="F78" s="306"/>
      <c r="G78" s="306"/>
      <c r="H78" s="306"/>
      <c r="I78" s="306"/>
      <c r="J78" s="306"/>
      <c r="K78" s="306"/>
      <c r="L78" s="306"/>
      <c r="M78" s="306"/>
      <c r="N78" s="306"/>
      <c r="O78" s="306"/>
      <c r="P78" s="306"/>
      <c r="Q78" s="306"/>
      <c r="R78" s="306"/>
      <c r="S78" s="306"/>
      <c r="T78" s="306"/>
      <c r="U78" s="306"/>
      <c r="V78" s="306"/>
      <c r="W78" s="307"/>
      <c r="CD78" s="57">
        <f t="shared" si="216"/>
        <v>12</v>
      </c>
      <c r="CE78" s="57">
        <f t="shared" si="214"/>
        <v>5</v>
      </c>
      <c r="CF78" s="57">
        <f t="shared" si="217"/>
        <v>1</v>
      </c>
      <c r="CG78" s="57" t="str">
        <f t="shared" si="218"/>
        <v>4</v>
      </c>
      <c r="CH78" s="57">
        <f t="shared" si="219"/>
        <v>-1</v>
      </c>
      <c r="CI78" s="57">
        <f t="shared" si="220"/>
        <v>-1</v>
      </c>
      <c r="CJ78" s="57">
        <f t="shared" si="221"/>
        <v>0</v>
      </c>
      <c r="CK78" s="57">
        <f t="shared" si="222"/>
        <v>0</v>
      </c>
      <c r="CL78" s="57">
        <f t="shared" si="223"/>
        <v>0</v>
      </c>
      <c r="CM78" s="57">
        <f t="shared" si="224"/>
        <v>12</v>
      </c>
      <c r="CN78" s="57">
        <f t="shared" si="225"/>
        <v>0</v>
      </c>
      <c r="CO78" s="57">
        <f t="shared" si="226"/>
        <v>2</v>
      </c>
      <c r="CP78" s="57">
        <f t="shared" si="227"/>
        <v>0</v>
      </c>
      <c r="CQ78" s="57">
        <f t="shared" si="228"/>
        <v>0</v>
      </c>
      <c r="CR78" s="69">
        <f t="shared" si="229"/>
        <v>10</v>
      </c>
      <c r="CS78" s="69">
        <f t="shared" si="229"/>
        <v>10</v>
      </c>
      <c r="CT78" s="69">
        <f t="shared" si="229"/>
        <v>15</v>
      </c>
      <c r="CU78" s="69">
        <f t="shared" si="229"/>
        <v>15</v>
      </c>
      <c r="CV78" s="69">
        <f t="shared" si="229"/>
        <v>20</v>
      </c>
      <c r="CW78" s="69">
        <f t="shared" si="229"/>
        <v>20</v>
      </c>
      <c r="CX78" s="69">
        <f t="shared" si="229"/>
        <v>20</v>
      </c>
      <c r="CY78" s="69">
        <f t="shared" si="229"/>
        <v>20</v>
      </c>
      <c r="CZ78" s="57">
        <f t="shared" si="230"/>
        <v>0</v>
      </c>
      <c r="DA78" s="57">
        <f t="shared" si="231"/>
        <v>0</v>
      </c>
      <c r="DB78" s="57">
        <f t="shared" si="232"/>
        <v>0</v>
      </c>
      <c r="DC78" s="57">
        <f t="shared" si="233"/>
        <v>0</v>
      </c>
      <c r="DD78" s="57">
        <f t="shared" si="234"/>
        <v>0</v>
      </c>
      <c r="DE78" s="57">
        <f t="shared" si="235"/>
        <v>0</v>
      </c>
      <c r="DF78" s="57">
        <f t="shared" si="236"/>
        <v>0</v>
      </c>
      <c r="DG78" s="57">
        <f t="shared" si="237"/>
        <v>0</v>
      </c>
      <c r="DH78" s="68">
        <f t="shared" si="238"/>
        <v>0</v>
      </c>
      <c r="DI78" s="59">
        <f t="shared" si="239"/>
        <v>0</v>
      </c>
      <c r="DJ78" s="59">
        <f t="shared" si="240"/>
        <v>0</v>
      </c>
      <c r="DK78" s="59">
        <f t="shared" si="241"/>
        <v>0</v>
      </c>
      <c r="DL78" s="59">
        <f t="shared" si="242"/>
        <v>0</v>
      </c>
      <c r="DM78" s="59">
        <f t="shared" si="243"/>
        <v>0</v>
      </c>
      <c r="DN78" s="59">
        <f t="shared" si="244"/>
        <v>0</v>
      </c>
      <c r="DO78" s="59">
        <f t="shared" si="245"/>
        <v>0</v>
      </c>
      <c r="DP78" s="59">
        <f t="shared" si="246"/>
        <v>0</v>
      </c>
      <c r="DQ78" s="68">
        <f t="shared" si="247"/>
        <v>0</v>
      </c>
      <c r="IP78" s="300">
        <f>SUM(IP71:IQ77)</f>
        <v>110.58406140636072</v>
      </c>
      <c r="IQ78" s="208"/>
      <c r="IR78" s="300">
        <f>SUM(IR71:IS77)</f>
        <v>70.931271631832047</v>
      </c>
      <c r="IS78" s="208"/>
      <c r="IT78" s="300">
        <f>SUM(IT71:IU77)</f>
        <v>181.51533303819275</v>
      </c>
      <c r="IU78" s="208"/>
      <c r="IV78" s="300">
        <f>SUM(IV71:IW77)</f>
        <v>91.455525512198491</v>
      </c>
      <c r="IW78" s="208"/>
    </row>
    <row r="79" spans="1:257" ht="11.25" customHeight="1" x14ac:dyDescent="0.2">
      <c r="A79" s="7"/>
      <c r="B79" s="17"/>
      <c r="C79" s="17"/>
      <c r="D79" s="17"/>
      <c r="E79" s="22"/>
      <c r="F79" s="319"/>
      <c r="G79" s="227"/>
      <c r="H79" s="227"/>
      <c r="I79" s="227"/>
      <c r="J79" s="227"/>
      <c r="K79" s="227"/>
      <c r="L79" s="227"/>
      <c r="M79" s="227"/>
      <c r="N79" s="227"/>
      <c r="O79" s="227"/>
      <c r="P79" s="227"/>
      <c r="Q79" s="227"/>
      <c r="R79" s="227"/>
      <c r="S79" s="227"/>
      <c r="T79" s="227"/>
      <c r="U79" s="227"/>
      <c r="V79" s="227"/>
      <c r="W79" s="228"/>
      <c r="CD79" s="57">
        <f t="shared" si="216"/>
        <v>25</v>
      </c>
      <c r="CE79" s="57">
        <f t="shared" si="214"/>
        <v>4</v>
      </c>
      <c r="CF79" s="57">
        <f t="shared" si="217"/>
        <v>1</v>
      </c>
      <c r="CG79" s="57" t="str">
        <f t="shared" si="218"/>
        <v>4</v>
      </c>
      <c r="CH79" s="57">
        <f t="shared" si="219"/>
        <v>0</v>
      </c>
      <c r="CI79" s="57">
        <f t="shared" si="220"/>
        <v>0</v>
      </c>
      <c r="CJ79" s="57">
        <f t="shared" si="221"/>
        <v>1</v>
      </c>
      <c r="CK79" s="57">
        <f t="shared" si="222"/>
        <v>0</v>
      </c>
      <c r="CL79" s="57">
        <f t="shared" si="223"/>
        <v>1</v>
      </c>
      <c r="CM79" s="57">
        <f t="shared" si="224"/>
        <v>25</v>
      </c>
      <c r="CN79" s="57">
        <f t="shared" si="225"/>
        <v>25</v>
      </c>
      <c r="CO79" s="57">
        <f t="shared" si="226"/>
        <v>2</v>
      </c>
      <c r="CP79" s="57">
        <f t="shared" si="227"/>
        <v>0</v>
      </c>
      <c r="CQ79" s="57">
        <f t="shared" si="228"/>
        <v>0</v>
      </c>
      <c r="CR79" s="69">
        <f t="shared" si="229"/>
        <v>10</v>
      </c>
      <c r="CS79" s="69">
        <f t="shared" si="229"/>
        <v>10</v>
      </c>
      <c r="CT79" s="69">
        <f t="shared" si="229"/>
        <v>15</v>
      </c>
      <c r="CU79" s="69">
        <f t="shared" si="229"/>
        <v>15</v>
      </c>
      <c r="CV79" s="69">
        <f t="shared" si="229"/>
        <v>20</v>
      </c>
      <c r="CW79" s="69">
        <f t="shared" si="229"/>
        <v>20</v>
      </c>
      <c r="CX79" s="69">
        <f t="shared" si="229"/>
        <v>20</v>
      </c>
      <c r="CY79" s="69">
        <f t="shared" si="229"/>
        <v>20</v>
      </c>
      <c r="CZ79" s="57">
        <f t="shared" si="230"/>
        <v>0</v>
      </c>
      <c r="DA79" s="57">
        <f t="shared" si="231"/>
        <v>250</v>
      </c>
      <c r="DB79" s="57">
        <f t="shared" si="232"/>
        <v>0</v>
      </c>
      <c r="DC79" s="57">
        <f t="shared" si="233"/>
        <v>0</v>
      </c>
      <c r="DD79" s="57">
        <f t="shared" si="234"/>
        <v>0</v>
      </c>
      <c r="DE79" s="57">
        <f t="shared" si="235"/>
        <v>0</v>
      </c>
      <c r="DF79" s="57">
        <f t="shared" si="236"/>
        <v>0</v>
      </c>
      <c r="DG79" s="57">
        <f t="shared" si="237"/>
        <v>0</v>
      </c>
      <c r="DH79" s="68">
        <f t="shared" si="238"/>
        <v>250</v>
      </c>
      <c r="DI79" s="59">
        <f t="shared" si="239"/>
        <v>0</v>
      </c>
      <c r="DJ79" s="59">
        <f t="shared" si="240"/>
        <v>0</v>
      </c>
      <c r="DK79" s="59">
        <f t="shared" si="241"/>
        <v>0</v>
      </c>
      <c r="DL79" s="59">
        <f t="shared" si="242"/>
        <v>0</v>
      </c>
      <c r="DM79" s="59">
        <f t="shared" si="243"/>
        <v>0</v>
      </c>
      <c r="DN79" s="59">
        <f t="shared" si="244"/>
        <v>0</v>
      </c>
      <c r="DO79" s="59">
        <f t="shared" si="245"/>
        <v>0</v>
      </c>
      <c r="DP79" s="59">
        <f t="shared" si="246"/>
        <v>0</v>
      </c>
      <c r="DQ79" s="68">
        <f t="shared" si="247"/>
        <v>0</v>
      </c>
    </row>
    <row r="80" spans="1:257" ht="11.25" customHeight="1" x14ac:dyDescent="0.2">
      <c r="A80" s="7"/>
      <c r="B80" s="17"/>
      <c r="C80" s="17"/>
      <c r="D80" s="17"/>
      <c r="E80" s="313"/>
      <c r="F80" s="368"/>
      <c r="G80" s="368"/>
      <c r="H80" s="305"/>
      <c r="I80" s="314"/>
      <c r="J80" s="314"/>
      <c r="K80" s="315"/>
      <c r="L80" s="315"/>
      <c r="M80" s="315"/>
      <c r="N80" s="315"/>
      <c r="O80" s="315"/>
      <c r="P80" s="315"/>
      <c r="Q80" s="315"/>
      <c r="R80" s="315"/>
      <c r="S80" s="315"/>
      <c r="T80" s="315"/>
      <c r="U80" s="315"/>
      <c r="V80" s="315"/>
      <c r="W80" s="316"/>
      <c r="CD80" s="57">
        <f t="shared" si="216"/>
        <v>35</v>
      </c>
      <c r="CE80" s="57">
        <f t="shared" si="214"/>
        <v>3</v>
      </c>
      <c r="CF80" s="57">
        <f t="shared" si="217"/>
        <v>1</v>
      </c>
      <c r="CG80" s="57" t="str">
        <f t="shared" si="218"/>
        <v>4</v>
      </c>
      <c r="CH80" s="57">
        <f t="shared" si="219"/>
        <v>1</v>
      </c>
      <c r="CI80" s="57">
        <f t="shared" si="220"/>
        <v>1</v>
      </c>
      <c r="CJ80" s="57">
        <f t="shared" si="221"/>
        <v>0</v>
      </c>
      <c r="CK80" s="57">
        <f t="shared" si="222"/>
        <v>1</v>
      </c>
      <c r="CL80" s="57">
        <f t="shared" si="223"/>
        <v>1</v>
      </c>
      <c r="CM80" s="57">
        <f t="shared" si="224"/>
        <v>35</v>
      </c>
      <c r="CN80" s="57">
        <f t="shared" si="225"/>
        <v>35</v>
      </c>
      <c r="CO80" s="57">
        <f t="shared" si="226"/>
        <v>2</v>
      </c>
      <c r="CP80" s="57">
        <f t="shared" si="227"/>
        <v>0</v>
      </c>
      <c r="CQ80" s="57">
        <f t="shared" si="228"/>
        <v>0</v>
      </c>
      <c r="CR80" s="69">
        <f t="shared" si="229"/>
        <v>10</v>
      </c>
      <c r="CS80" s="69">
        <f t="shared" si="229"/>
        <v>10</v>
      </c>
      <c r="CT80" s="69">
        <f t="shared" si="229"/>
        <v>15</v>
      </c>
      <c r="CU80" s="69">
        <f t="shared" si="229"/>
        <v>15</v>
      </c>
      <c r="CV80" s="69">
        <f t="shared" si="229"/>
        <v>20</v>
      </c>
      <c r="CW80" s="69">
        <f t="shared" si="229"/>
        <v>20</v>
      </c>
      <c r="CX80" s="69">
        <f t="shared" si="229"/>
        <v>20</v>
      </c>
      <c r="CY80" s="69">
        <f t="shared" si="229"/>
        <v>20</v>
      </c>
      <c r="CZ80" s="57">
        <f t="shared" si="230"/>
        <v>0</v>
      </c>
      <c r="DA80" s="57">
        <f t="shared" si="231"/>
        <v>350</v>
      </c>
      <c r="DB80" s="57">
        <f t="shared" si="232"/>
        <v>0</v>
      </c>
      <c r="DC80" s="57">
        <f t="shared" si="233"/>
        <v>0</v>
      </c>
      <c r="DD80" s="57">
        <f t="shared" si="234"/>
        <v>0</v>
      </c>
      <c r="DE80" s="57">
        <f t="shared" si="235"/>
        <v>0</v>
      </c>
      <c r="DF80" s="57">
        <f t="shared" si="236"/>
        <v>0</v>
      </c>
      <c r="DG80" s="57">
        <f t="shared" si="237"/>
        <v>0</v>
      </c>
      <c r="DH80" s="68">
        <f t="shared" si="238"/>
        <v>350</v>
      </c>
      <c r="DI80" s="59">
        <f t="shared" si="239"/>
        <v>0</v>
      </c>
      <c r="DJ80" s="59">
        <f t="shared" si="240"/>
        <v>0</v>
      </c>
      <c r="DK80" s="59">
        <f t="shared" si="241"/>
        <v>0</v>
      </c>
      <c r="DL80" s="59">
        <f t="shared" si="242"/>
        <v>0</v>
      </c>
      <c r="DM80" s="59">
        <f t="shared" si="243"/>
        <v>0</v>
      </c>
      <c r="DN80" s="59">
        <f t="shared" si="244"/>
        <v>0</v>
      </c>
      <c r="DO80" s="59">
        <f t="shared" si="245"/>
        <v>0</v>
      </c>
      <c r="DP80" s="59">
        <f t="shared" si="246"/>
        <v>0</v>
      </c>
      <c r="DQ80" s="68">
        <f t="shared" si="247"/>
        <v>0</v>
      </c>
    </row>
    <row r="81" spans="1:121" ht="11.25" customHeight="1" x14ac:dyDescent="0.2">
      <c r="A81" s="7"/>
      <c r="B81" s="17"/>
      <c r="C81" s="17"/>
      <c r="D81" s="17"/>
      <c r="E81" s="301"/>
      <c r="F81" s="301"/>
      <c r="G81" s="301"/>
      <c r="H81" s="305"/>
      <c r="I81" s="314"/>
      <c r="J81" s="314"/>
      <c r="K81" s="315"/>
      <c r="L81" s="315"/>
      <c r="M81" s="315"/>
      <c r="N81" s="315"/>
      <c r="O81" s="315"/>
      <c r="P81" s="315"/>
      <c r="Q81" s="315"/>
      <c r="R81" s="315"/>
      <c r="S81" s="315"/>
      <c r="T81" s="315"/>
      <c r="U81" s="315"/>
      <c r="V81" s="315"/>
      <c r="W81" s="316"/>
      <c r="CD81" s="57">
        <f t="shared" si="216"/>
        <v>35</v>
      </c>
      <c r="CE81" s="57">
        <f t="shared" si="214"/>
        <v>2</v>
      </c>
      <c r="CF81" s="57">
        <f t="shared" si="217"/>
        <v>1</v>
      </c>
      <c r="CG81" s="57" t="str">
        <f t="shared" si="218"/>
        <v>4</v>
      </c>
      <c r="CH81" s="57">
        <f t="shared" si="219"/>
        <v>2</v>
      </c>
      <c r="CI81" s="57">
        <f t="shared" si="220"/>
        <v>2</v>
      </c>
      <c r="CJ81" s="57">
        <f t="shared" si="221"/>
        <v>0</v>
      </c>
      <c r="CK81" s="57">
        <f t="shared" si="222"/>
        <v>1</v>
      </c>
      <c r="CL81" s="57">
        <f t="shared" si="223"/>
        <v>1</v>
      </c>
      <c r="CM81" s="57">
        <f t="shared" si="224"/>
        <v>35</v>
      </c>
      <c r="CN81" s="57">
        <f t="shared" si="225"/>
        <v>35</v>
      </c>
      <c r="CO81" s="57">
        <f t="shared" si="226"/>
        <v>2</v>
      </c>
      <c r="CP81" s="57">
        <f t="shared" si="227"/>
        <v>0</v>
      </c>
      <c r="CQ81" s="57">
        <f t="shared" si="228"/>
        <v>0</v>
      </c>
      <c r="CR81" s="69">
        <f t="shared" si="229"/>
        <v>10</v>
      </c>
      <c r="CS81" s="69">
        <f t="shared" si="229"/>
        <v>10</v>
      </c>
      <c r="CT81" s="69">
        <f t="shared" si="229"/>
        <v>15</v>
      </c>
      <c r="CU81" s="69">
        <f t="shared" si="229"/>
        <v>15</v>
      </c>
      <c r="CV81" s="69">
        <f t="shared" si="229"/>
        <v>20</v>
      </c>
      <c r="CW81" s="69">
        <f t="shared" si="229"/>
        <v>20</v>
      </c>
      <c r="CX81" s="69">
        <f t="shared" si="229"/>
        <v>20</v>
      </c>
      <c r="CY81" s="69">
        <f t="shared" si="229"/>
        <v>20</v>
      </c>
      <c r="CZ81" s="57">
        <f t="shared" si="230"/>
        <v>0</v>
      </c>
      <c r="DA81" s="57">
        <f t="shared" si="231"/>
        <v>350</v>
      </c>
      <c r="DB81" s="57">
        <f t="shared" si="232"/>
        <v>0</v>
      </c>
      <c r="DC81" s="57">
        <f t="shared" si="233"/>
        <v>0</v>
      </c>
      <c r="DD81" s="57">
        <f t="shared" si="234"/>
        <v>0</v>
      </c>
      <c r="DE81" s="57">
        <f t="shared" si="235"/>
        <v>0</v>
      </c>
      <c r="DF81" s="57">
        <f t="shared" si="236"/>
        <v>0</v>
      </c>
      <c r="DG81" s="57">
        <f t="shared" si="237"/>
        <v>0</v>
      </c>
      <c r="DH81" s="68">
        <f t="shared" si="238"/>
        <v>350</v>
      </c>
      <c r="DI81" s="59">
        <f t="shared" si="239"/>
        <v>0</v>
      </c>
      <c r="DJ81" s="59">
        <f t="shared" si="240"/>
        <v>0</v>
      </c>
      <c r="DK81" s="59">
        <f t="shared" si="241"/>
        <v>0</v>
      </c>
      <c r="DL81" s="59">
        <f t="shared" si="242"/>
        <v>0</v>
      </c>
      <c r="DM81" s="59">
        <f t="shared" si="243"/>
        <v>0</v>
      </c>
      <c r="DN81" s="59">
        <f t="shared" si="244"/>
        <v>0</v>
      </c>
      <c r="DO81" s="59">
        <f t="shared" si="245"/>
        <v>0</v>
      </c>
      <c r="DP81" s="59">
        <f t="shared" si="246"/>
        <v>0</v>
      </c>
      <c r="DQ81" s="68">
        <f t="shared" si="247"/>
        <v>0</v>
      </c>
    </row>
    <row r="82" spans="1:121" ht="11.25" customHeight="1" x14ac:dyDescent="0.2">
      <c r="A82" s="7"/>
      <c r="B82" s="17"/>
      <c r="C82" s="17"/>
      <c r="D82" s="17"/>
      <c r="E82" s="312"/>
      <c r="F82" s="313"/>
      <c r="G82" s="313"/>
      <c r="H82" s="308"/>
      <c r="I82" s="309"/>
      <c r="J82" s="309"/>
      <c r="K82" s="310"/>
      <c r="L82" s="310"/>
      <c r="M82" s="310"/>
      <c r="N82" s="310"/>
      <c r="O82" s="310"/>
      <c r="P82" s="310"/>
      <c r="Q82" s="310"/>
      <c r="R82" s="310"/>
      <c r="S82" s="310"/>
      <c r="T82" s="310"/>
      <c r="U82" s="310"/>
      <c r="V82" s="310"/>
      <c r="W82" s="311"/>
      <c r="CD82" s="57">
        <f t="shared" si="216"/>
        <v>30</v>
      </c>
      <c r="CE82" s="57">
        <f t="shared" si="214"/>
        <v>1</v>
      </c>
      <c r="CF82" s="57">
        <f t="shared" si="217"/>
        <v>1</v>
      </c>
      <c r="CG82" s="57" t="str">
        <f t="shared" si="218"/>
        <v>4</v>
      </c>
      <c r="CH82" s="57">
        <f t="shared" si="219"/>
        <v>3</v>
      </c>
      <c r="CI82" s="57">
        <f t="shared" si="220"/>
        <v>3</v>
      </c>
      <c r="CJ82" s="57">
        <f t="shared" si="221"/>
        <v>0</v>
      </c>
      <c r="CK82" s="57">
        <f t="shared" si="222"/>
        <v>1</v>
      </c>
      <c r="CL82" s="57">
        <f t="shared" si="223"/>
        <v>1</v>
      </c>
      <c r="CM82" s="57">
        <f t="shared" si="224"/>
        <v>30</v>
      </c>
      <c r="CN82" s="57">
        <f t="shared" si="225"/>
        <v>30</v>
      </c>
      <c r="CO82" s="57">
        <f t="shared" si="226"/>
        <v>2</v>
      </c>
      <c r="CP82" s="57">
        <f t="shared" si="227"/>
        <v>0</v>
      </c>
      <c r="CQ82" s="57">
        <f t="shared" si="228"/>
        <v>0</v>
      </c>
      <c r="CR82" s="69">
        <f t="shared" si="229"/>
        <v>10</v>
      </c>
      <c r="CS82" s="69">
        <f t="shared" si="229"/>
        <v>10</v>
      </c>
      <c r="CT82" s="69">
        <f t="shared" si="229"/>
        <v>15</v>
      </c>
      <c r="CU82" s="69">
        <f t="shared" si="229"/>
        <v>15</v>
      </c>
      <c r="CV82" s="69">
        <f t="shared" si="229"/>
        <v>20</v>
      </c>
      <c r="CW82" s="69">
        <f t="shared" si="229"/>
        <v>20</v>
      </c>
      <c r="CX82" s="69">
        <f t="shared" si="229"/>
        <v>20</v>
      </c>
      <c r="CY82" s="69">
        <f t="shared" si="229"/>
        <v>20</v>
      </c>
      <c r="CZ82" s="57">
        <f t="shared" si="230"/>
        <v>0</v>
      </c>
      <c r="DA82" s="57">
        <f t="shared" si="231"/>
        <v>0</v>
      </c>
      <c r="DB82" s="57">
        <f t="shared" si="232"/>
        <v>450</v>
      </c>
      <c r="DC82" s="57">
        <f t="shared" si="233"/>
        <v>0</v>
      </c>
      <c r="DD82" s="57">
        <f t="shared" si="234"/>
        <v>0</v>
      </c>
      <c r="DE82" s="57">
        <f t="shared" si="235"/>
        <v>0</v>
      </c>
      <c r="DF82" s="57">
        <f t="shared" si="236"/>
        <v>0</v>
      </c>
      <c r="DG82" s="57">
        <f t="shared" si="237"/>
        <v>0</v>
      </c>
      <c r="DH82" s="68">
        <f t="shared" si="238"/>
        <v>450</v>
      </c>
      <c r="DI82" s="59">
        <f t="shared" si="239"/>
        <v>0</v>
      </c>
      <c r="DJ82" s="59">
        <f t="shared" si="240"/>
        <v>0</v>
      </c>
      <c r="DK82" s="59">
        <f t="shared" si="241"/>
        <v>0</v>
      </c>
      <c r="DL82" s="59">
        <f t="shared" si="242"/>
        <v>0</v>
      </c>
      <c r="DM82" s="59">
        <f t="shared" si="243"/>
        <v>0</v>
      </c>
      <c r="DN82" s="59">
        <f t="shared" si="244"/>
        <v>0</v>
      </c>
      <c r="DO82" s="59">
        <f t="shared" si="245"/>
        <v>0</v>
      </c>
      <c r="DP82" s="59">
        <f t="shared" si="246"/>
        <v>0</v>
      </c>
      <c r="DQ82" s="68">
        <f t="shared" si="247"/>
        <v>0</v>
      </c>
    </row>
    <row r="83" spans="1:121" ht="11.25" customHeight="1" x14ac:dyDescent="0.2">
      <c r="A83" s="7"/>
      <c r="B83" s="17"/>
      <c r="C83" s="17"/>
      <c r="D83" s="17"/>
      <c r="E83" s="312"/>
      <c r="F83" s="313"/>
      <c r="G83" s="313"/>
      <c r="H83" s="308"/>
      <c r="I83" s="309"/>
      <c r="J83" s="309"/>
      <c r="K83" s="310"/>
      <c r="L83" s="310"/>
      <c r="M83" s="310"/>
      <c r="N83" s="310"/>
      <c r="O83" s="310"/>
      <c r="P83" s="310"/>
      <c r="Q83" s="310"/>
      <c r="R83" s="310"/>
      <c r="S83" s="310"/>
      <c r="T83" s="310"/>
      <c r="U83" s="310"/>
      <c r="V83" s="310"/>
      <c r="W83" s="311"/>
      <c r="CD83" s="57">
        <f t="shared" si="216"/>
        <v>30</v>
      </c>
      <c r="CE83" s="57">
        <f t="shared" si="214"/>
        <v>0</v>
      </c>
      <c r="CF83" s="57">
        <f t="shared" si="217"/>
        <v>0</v>
      </c>
      <c r="CG83" s="57" t="str">
        <f t="shared" si="218"/>
        <v>4</v>
      </c>
      <c r="CH83" s="57" t="str">
        <f t="shared" si="219"/>
        <v/>
      </c>
      <c r="CI83" s="57">
        <f t="shared" si="220"/>
        <v>0</v>
      </c>
      <c r="CJ83" s="57">
        <f t="shared" si="221"/>
        <v>0</v>
      </c>
      <c r="CK83" s="57">
        <f t="shared" si="222"/>
        <v>0</v>
      </c>
      <c r="CL83" s="57">
        <f t="shared" si="223"/>
        <v>0</v>
      </c>
      <c r="CM83" s="57" t="str">
        <f t="shared" si="224"/>
        <v/>
      </c>
      <c r="CN83" s="57">
        <f t="shared" si="225"/>
        <v>0</v>
      </c>
      <c r="CO83" s="57">
        <f t="shared" si="226"/>
        <v>2</v>
      </c>
      <c r="CP83" s="57">
        <f t="shared" si="227"/>
        <v>2</v>
      </c>
      <c r="CQ83" s="57">
        <f t="shared" si="228"/>
        <v>30</v>
      </c>
      <c r="CR83" s="69">
        <f t="shared" si="229"/>
        <v>10</v>
      </c>
      <c r="CS83" s="69">
        <f t="shared" si="229"/>
        <v>10</v>
      </c>
      <c r="CT83" s="69">
        <f t="shared" si="229"/>
        <v>15</v>
      </c>
      <c r="CU83" s="69">
        <f t="shared" si="229"/>
        <v>15</v>
      </c>
      <c r="CV83" s="69">
        <f t="shared" si="229"/>
        <v>20</v>
      </c>
      <c r="CW83" s="69">
        <f t="shared" si="229"/>
        <v>20</v>
      </c>
      <c r="CX83" s="69">
        <f t="shared" si="229"/>
        <v>20</v>
      </c>
      <c r="CY83" s="69">
        <f t="shared" si="229"/>
        <v>20</v>
      </c>
      <c r="CZ83" s="57">
        <f t="shared" si="230"/>
        <v>0</v>
      </c>
      <c r="DA83" s="57">
        <f t="shared" si="231"/>
        <v>0</v>
      </c>
      <c r="DB83" s="57">
        <f t="shared" si="232"/>
        <v>0</v>
      </c>
      <c r="DC83" s="57">
        <f t="shared" si="233"/>
        <v>0</v>
      </c>
      <c r="DD83" s="57">
        <f t="shared" si="234"/>
        <v>0</v>
      </c>
      <c r="DE83" s="57">
        <f t="shared" si="235"/>
        <v>0</v>
      </c>
      <c r="DF83" s="57">
        <f t="shared" si="236"/>
        <v>0</v>
      </c>
      <c r="DG83" s="57">
        <f t="shared" si="237"/>
        <v>0</v>
      </c>
      <c r="DH83" s="68">
        <f t="shared" si="238"/>
        <v>0</v>
      </c>
      <c r="DI83" s="59">
        <f t="shared" si="239"/>
        <v>0</v>
      </c>
      <c r="DJ83" s="59">
        <f t="shared" si="240"/>
        <v>0</v>
      </c>
      <c r="DK83" s="59">
        <f t="shared" si="241"/>
        <v>450</v>
      </c>
      <c r="DL83" s="59">
        <f t="shared" si="242"/>
        <v>0</v>
      </c>
      <c r="DM83" s="59">
        <f t="shared" si="243"/>
        <v>0</v>
      </c>
      <c r="DN83" s="59">
        <f t="shared" si="244"/>
        <v>0</v>
      </c>
      <c r="DO83" s="59">
        <f t="shared" si="245"/>
        <v>0</v>
      </c>
      <c r="DP83" s="59">
        <f t="shared" si="246"/>
        <v>0</v>
      </c>
      <c r="DQ83" s="68">
        <f t="shared" si="247"/>
        <v>450</v>
      </c>
    </row>
    <row r="84" spans="1:121" ht="11.25" customHeight="1" x14ac:dyDescent="0.2">
      <c r="A84" s="7"/>
      <c r="B84" s="17"/>
      <c r="C84" s="17"/>
      <c r="D84" s="17"/>
      <c r="E84" s="17"/>
      <c r="F84" s="17"/>
      <c r="G84" s="17"/>
      <c r="H84" s="17"/>
      <c r="I84" s="17"/>
      <c r="J84" s="17"/>
      <c r="K84" s="17"/>
      <c r="L84" s="17"/>
      <c r="M84" s="17"/>
      <c r="N84" s="17"/>
      <c r="O84" s="17"/>
      <c r="P84" s="17"/>
      <c r="Q84" s="17"/>
      <c r="R84" s="17"/>
      <c r="S84" s="17"/>
      <c r="T84" s="17"/>
      <c r="U84" s="17"/>
      <c r="V84" s="17"/>
      <c r="W84" s="18"/>
      <c r="CD84" s="57">
        <f t="shared" si="216"/>
        <v>32</v>
      </c>
      <c r="CE84" s="57">
        <f t="shared" si="214"/>
        <v>-1</v>
      </c>
      <c r="CF84" s="57">
        <f t="shared" si="217"/>
        <v>0</v>
      </c>
      <c r="CG84" s="57" t="str">
        <f t="shared" si="218"/>
        <v>4</v>
      </c>
      <c r="CH84" s="57" t="str">
        <f t="shared" si="219"/>
        <v/>
      </c>
      <c r="CI84" s="57">
        <f t="shared" si="220"/>
        <v>0</v>
      </c>
      <c r="CJ84" s="57">
        <f t="shared" si="221"/>
        <v>0</v>
      </c>
      <c r="CK84" s="57">
        <f t="shared" si="222"/>
        <v>0</v>
      </c>
      <c r="CL84" s="57">
        <f t="shared" si="223"/>
        <v>0</v>
      </c>
      <c r="CM84" s="57" t="str">
        <f t="shared" si="224"/>
        <v/>
      </c>
      <c r="CN84" s="57">
        <f t="shared" si="225"/>
        <v>0</v>
      </c>
      <c r="CO84" s="57">
        <f t="shared" si="226"/>
        <v>2</v>
      </c>
      <c r="CP84" s="57">
        <f t="shared" si="227"/>
        <v>1</v>
      </c>
      <c r="CQ84" s="57">
        <f t="shared" si="228"/>
        <v>32</v>
      </c>
      <c r="CR84" s="69">
        <f t="shared" si="229"/>
        <v>10</v>
      </c>
      <c r="CS84" s="69">
        <f t="shared" si="229"/>
        <v>10</v>
      </c>
      <c r="CT84" s="69">
        <f t="shared" si="229"/>
        <v>15</v>
      </c>
      <c r="CU84" s="69">
        <f t="shared" si="229"/>
        <v>15</v>
      </c>
      <c r="CV84" s="69">
        <f t="shared" si="229"/>
        <v>20</v>
      </c>
      <c r="CW84" s="69">
        <f t="shared" si="229"/>
        <v>20</v>
      </c>
      <c r="CX84" s="69">
        <f t="shared" si="229"/>
        <v>20</v>
      </c>
      <c r="CY84" s="69">
        <f t="shared" si="229"/>
        <v>20</v>
      </c>
      <c r="CZ84" s="57">
        <f t="shared" si="230"/>
        <v>0</v>
      </c>
      <c r="DA84" s="57">
        <f t="shared" si="231"/>
        <v>0</v>
      </c>
      <c r="DB84" s="57">
        <f t="shared" si="232"/>
        <v>0</v>
      </c>
      <c r="DC84" s="57">
        <f t="shared" si="233"/>
        <v>0</v>
      </c>
      <c r="DD84" s="57">
        <f t="shared" si="234"/>
        <v>0</v>
      </c>
      <c r="DE84" s="57">
        <f t="shared" si="235"/>
        <v>0</v>
      </c>
      <c r="DF84" s="57">
        <f t="shared" si="236"/>
        <v>0</v>
      </c>
      <c r="DG84" s="57">
        <f t="shared" si="237"/>
        <v>0</v>
      </c>
      <c r="DH84" s="68">
        <f t="shared" si="238"/>
        <v>0</v>
      </c>
      <c r="DI84" s="59">
        <f t="shared" si="239"/>
        <v>0</v>
      </c>
      <c r="DJ84" s="59">
        <f t="shared" si="240"/>
        <v>0</v>
      </c>
      <c r="DK84" s="59">
        <f t="shared" si="241"/>
        <v>480</v>
      </c>
      <c r="DL84" s="59">
        <f t="shared" si="242"/>
        <v>0</v>
      </c>
      <c r="DM84" s="59">
        <f t="shared" si="243"/>
        <v>0</v>
      </c>
      <c r="DN84" s="59">
        <f t="shared" si="244"/>
        <v>0</v>
      </c>
      <c r="DO84" s="59">
        <f t="shared" si="245"/>
        <v>0</v>
      </c>
      <c r="DP84" s="59">
        <f t="shared" si="246"/>
        <v>0</v>
      </c>
      <c r="DQ84" s="68">
        <f t="shared" si="247"/>
        <v>480</v>
      </c>
    </row>
    <row r="85" spans="1:121" ht="11.25" customHeight="1" x14ac:dyDescent="0.2">
      <c r="A85" s="7"/>
      <c r="B85" s="17"/>
      <c r="C85" s="17"/>
      <c r="D85" s="17"/>
      <c r="E85" s="17"/>
      <c r="F85" s="17"/>
      <c r="G85" s="17"/>
      <c r="H85" s="17"/>
      <c r="I85" s="17"/>
      <c r="J85" s="17"/>
      <c r="K85" s="17"/>
      <c r="L85" s="17"/>
      <c r="M85" s="17"/>
      <c r="N85" s="304"/>
      <c r="O85" s="305"/>
      <c r="P85" s="306"/>
      <c r="Q85" s="306"/>
      <c r="R85" s="306"/>
      <c r="S85" s="306"/>
      <c r="T85" s="306"/>
      <c r="U85" s="306"/>
      <c r="V85" s="306"/>
      <c r="W85" s="307"/>
      <c r="CD85" s="57">
        <f t="shared" si="216"/>
        <v>30</v>
      </c>
      <c r="CE85" s="57">
        <f t="shared" si="214"/>
        <v>-2</v>
      </c>
      <c r="CF85" s="57">
        <f t="shared" si="217"/>
        <v>0</v>
      </c>
      <c r="CG85" s="57" t="str">
        <f t="shared" si="218"/>
        <v>4</v>
      </c>
      <c r="CH85" s="57" t="str">
        <f t="shared" si="219"/>
        <v/>
      </c>
      <c r="CI85" s="57">
        <f t="shared" si="220"/>
        <v>0</v>
      </c>
      <c r="CJ85" s="57">
        <f t="shared" si="221"/>
        <v>0</v>
      </c>
      <c r="CK85" s="57">
        <f t="shared" si="222"/>
        <v>0</v>
      </c>
      <c r="CL85" s="57">
        <f t="shared" si="223"/>
        <v>0</v>
      </c>
      <c r="CM85" s="57" t="str">
        <f t="shared" si="224"/>
        <v/>
      </c>
      <c r="CN85" s="57">
        <f t="shared" si="225"/>
        <v>0</v>
      </c>
      <c r="CO85" s="57">
        <f t="shared" si="226"/>
        <v>2</v>
      </c>
      <c r="CP85" s="57">
        <f t="shared" si="227"/>
        <v>0</v>
      </c>
      <c r="CQ85" s="57">
        <f t="shared" si="228"/>
        <v>0</v>
      </c>
      <c r="CR85" s="69">
        <f t="shared" si="229"/>
        <v>10</v>
      </c>
      <c r="CS85" s="69">
        <f t="shared" si="229"/>
        <v>10</v>
      </c>
      <c r="CT85" s="69">
        <f t="shared" si="229"/>
        <v>15</v>
      </c>
      <c r="CU85" s="69">
        <f t="shared" si="229"/>
        <v>15</v>
      </c>
      <c r="CV85" s="69">
        <f t="shared" si="229"/>
        <v>20</v>
      </c>
      <c r="CW85" s="69">
        <f t="shared" si="229"/>
        <v>20</v>
      </c>
      <c r="CX85" s="69">
        <f t="shared" si="229"/>
        <v>20</v>
      </c>
      <c r="CY85" s="69">
        <f t="shared" si="229"/>
        <v>20</v>
      </c>
      <c r="CZ85" s="57">
        <f t="shared" si="230"/>
        <v>0</v>
      </c>
      <c r="DA85" s="57">
        <f t="shared" si="231"/>
        <v>0</v>
      </c>
      <c r="DB85" s="57">
        <f t="shared" si="232"/>
        <v>0</v>
      </c>
      <c r="DC85" s="57">
        <f t="shared" si="233"/>
        <v>0</v>
      </c>
      <c r="DD85" s="57">
        <f t="shared" si="234"/>
        <v>0</v>
      </c>
      <c r="DE85" s="57">
        <f t="shared" si="235"/>
        <v>0</v>
      </c>
      <c r="DF85" s="57">
        <f t="shared" si="236"/>
        <v>0</v>
      </c>
      <c r="DG85" s="57">
        <f t="shared" si="237"/>
        <v>0</v>
      </c>
      <c r="DH85" s="68">
        <f t="shared" si="238"/>
        <v>0</v>
      </c>
      <c r="DI85" s="59">
        <f t="shared" si="239"/>
        <v>0</v>
      </c>
      <c r="DJ85" s="59">
        <f t="shared" si="240"/>
        <v>0</v>
      </c>
      <c r="DK85" s="59">
        <f t="shared" si="241"/>
        <v>0</v>
      </c>
      <c r="DL85" s="59">
        <f t="shared" si="242"/>
        <v>0</v>
      </c>
      <c r="DM85" s="59">
        <f t="shared" si="243"/>
        <v>0</v>
      </c>
      <c r="DN85" s="59">
        <f t="shared" si="244"/>
        <v>0</v>
      </c>
      <c r="DO85" s="59">
        <f t="shared" si="245"/>
        <v>0</v>
      </c>
      <c r="DP85" s="59">
        <f t="shared" si="246"/>
        <v>0</v>
      </c>
      <c r="DQ85" s="68">
        <f t="shared" si="247"/>
        <v>0</v>
      </c>
    </row>
    <row r="86" spans="1:121" ht="11.25" customHeight="1" x14ac:dyDescent="0.2">
      <c r="A86" s="7"/>
      <c r="B86" s="302"/>
      <c r="C86" s="303"/>
      <c r="D86" s="303"/>
      <c r="E86" s="303"/>
      <c r="F86" s="303"/>
      <c r="G86" s="303"/>
      <c r="H86" s="303"/>
      <c r="I86" s="303"/>
      <c r="J86" s="303"/>
      <c r="K86" s="319"/>
      <c r="L86" s="227"/>
      <c r="M86" s="227"/>
      <c r="N86" s="227"/>
      <c r="O86" s="227"/>
      <c r="P86" s="227"/>
      <c r="Q86" s="227"/>
      <c r="R86" s="227"/>
      <c r="S86" s="227"/>
      <c r="T86" s="227"/>
      <c r="U86" s="227"/>
      <c r="V86" s="227"/>
      <c r="W86" s="228"/>
      <c r="CD86" s="57">
        <f t="shared" si="216"/>
        <v>26</v>
      </c>
      <c r="CE86" s="57">
        <f t="shared" si="214"/>
        <v>-3</v>
      </c>
      <c r="CF86" s="57">
        <f t="shared" si="217"/>
        <v>0</v>
      </c>
      <c r="CG86" s="57" t="str">
        <f t="shared" si="218"/>
        <v>4</v>
      </c>
      <c r="CH86" s="57" t="str">
        <f t="shared" si="219"/>
        <v/>
      </c>
      <c r="CI86" s="57">
        <f t="shared" si="220"/>
        <v>0</v>
      </c>
      <c r="CJ86" s="57">
        <f t="shared" si="221"/>
        <v>0</v>
      </c>
      <c r="CK86" s="57">
        <f t="shared" si="222"/>
        <v>0</v>
      </c>
      <c r="CL86" s="57">
        <f t="shared" si="223"/>
        <v>0</v>
      </c>
      <c r="CM86" s="57" t="str">
        <f t="shared" si="224"/>
        <v/>
      </c>
      <c r="CN86" s="57">
        <f t="shared" si="225"/>
        <v>0</v>
      </c>
      <c r="CO86" s="57">
        <f t="shared" si="226"/>
        <v>2</v>
      </c>
      <c r="CP86" s="57">
        <f t="shared" si="227"/>
        <v>-1</v>
      </c>
      <c r="CQ86" s="57">
        <f t="shared" si="228"/>
        <v>0</v>
      </c>
      <c r="CR86" s="69">
        <f t="shared" si="229"/>
        <v>10</v>
      </c>
      <c r="CS86" s="69">
        <f t="shared" si="229"/>
        <v>10</v>
      </c>
      <c r="CT86" s="69">
        <f t="shared" si="229"/>
        <v>15</v>
      </c>
      <c r="CU86" s="69">
        <f t="shared" si="229"/>
        <v>15</v>
      </c>
      <c r="CV86" s="69">
        <f t="shared" si="229"/>
        <v>20</v>
      </c>
      <c r="CW86" s="69">
        <f t="shared" si="229"/>
        <v>20</v>
      </c>
      <c r="CX86" s="69">
        <f t="shared" si="229"/>
        <v>20</v>
      </c>
      <c r="CY86" s="69">
        <f t="shared" si="229"/>
        <v>20</v>
      </c>
      <c r="CZ86" s="57">
        <f t="shared" si="230"/>
        <v>0</v>
      </c>
      <c r="DA86" s="57">
        <f t="shared" si="231"/>
        <v>0</v>
      </c>
      <c r="DB86" s="57">
        <f t="shared" si="232"/>
        <v>0</v>
      </c>
      <c r="DC86" s="57">
        <f t="shared" si="233"/>
        <v>0</v>
      </c>
      <c r="DD86" s="57">
        <f t="shared" si="234"/>
        <v>0</v>
      </c>
      <c r="DE86" s="57">
        <f t="shared" si="235"/>
        <v>0</v>
      </c>
      <c r="DF86" s="57">
        <f t="shared" si="236"/>
        <v>0</v>
      </c>
      <c r="DG86" s="57">
        <f t="shared" si="237"/>
        <v>0</v>
      </c>
      <c r="DH86" s="68">
        <f t="shared" si="238"/>
        <v>0</v>
      </c>
      <c r="DI86" s="59">
        <f t="shared" si="239"/>
        <v>0</v>
      </c>
      <c r="DJ86" s="59">
        <f t="shared" si="240"/>
        <v>0</v>
      </c>
      <c r="DK86" s="59">
        <f t="shared" si="241"/>
        <v>0</v>
      </c>
      <c r="DL86" s="59">
        <f t="shared" si="242"/>
        <v>0</v>
      </c>
      <c r="DM86" s="59">
        <f t="shared" si="243"/>
        <v>0</v>
      </c>
      <c r="DN86" s="59">
        <f t="shared" si="244"/>
        <v>0</v>
      </c>
      <c r="DO86" s="59">
        <f t="shared" si="245"/>
        <v>0</v>
      </c>
      <c r="DP86" s="59">
        <f t="shared" si="246"/>
        <v>0</v>
      </c>
      <c r="DQ86" s="68">
        <f t="shared" si="247"/>
        <v>0</v>
      </c>
    </row>
    <row r="87" spans="1:121" ht="11.25" customHeight="1" x14ac:dyDescent="0.2">
      <c r="A87" s="7"/>
      <c r="B87" s="302"/>
      <c r="C87" s="303"/>
      <c r="D87" s="303"/>
      <c r="E87" s="303"/>
      <c r="F87" s="303"/>
      <c r="G87" s="303"/>
      <c r="H87" s="303"/>
      <c r="I87" s="303"/>
      <c r="J87" s="303"/>
      <c r="K87" s="319"/>
      <c r="L87" s="227"/>
      <c r="M87" s="227"/>
      <c r="N87" s="227"/>
      <c r="O87" s="227"/>
      <c r="P87" s="227"/>
      <c r="Q87" s="227"/>
      <c r="R87" s="227"/>
      <c r="S87" s="227"/>
      <c r="T87" s="227"/>
      <c r="U87" s="227"/>
      <c r="V87" s="227"/>
      <c r="W87" s="228"/>
      <c r="CD87" s="57">
        <f t="shared" si="216"/>
        <v>28</v>
      </c>
      <c r="CE87" s="57">
        <f t="shared" si="214"/>
        <v>-4</v>
      </c>
      <c r="CF87" s="57">
        <f t="shared" si="217"/>
        <v>0</v>
      </c>
      <c r="CG87" s="57" t="str">
        <f t="shared" si="218"/>
        <v>4</v>
      </c>
      <c r="CH87" s="57" t="str">
        <f t="shared" si="219"/>
        <v/>
      </c>
      <c r="CI87" s="57">
        <f t="shared" si="220"/>
        <v>0</v>
      </c>
      <c r="CJ87" s="57">
        <f t="shared" si="221"/>
        <v>0</v>
      </c>
      <c r="CK87" s="57">
        <f t="shared" si="222"/>
        <v>0</v>
      </c>
      <c r="CL87" s="57">
        <f t="shared" si="223"/>
        <v>0</v>
      </c>
      <c r="CM87" s="57" t="str">
        <f t="shared" si="224"/>
        <v/>
      </c>
      <c r="CN87" s="57">
        <f t="shared" si="225"/>
        <v>0</v>
      </c>
      <c r="CO87" s="57">
        <f t="shared" si="226"/>
        <v>2</v>
      </c>
      <c r="CP87" s="57">
        <f t="shared" si="227"/>
        <v>-2</v>
      </c>
      <c r="CQ87" s="57">
        <f t="shared" si="228"/>
        <v>0</v>
      </c>
      <c r="CR87" s="69">
        <f t="shared" si="229"/>
        <v>10</v>
      </c>
      <c r="CS87" s="69">
        <f t="shared" si="229"/>
        <v>10</v>
      </c>
      <c r="CT87" s="69">
        <f t="shared" si="229"/>
        <v>15</v>
      </c>
      <c r="CU87" s="69">
        <f t="shared" si="229"/>
        <v>15</v>
      </c>
      <c r="CV87" s="69">
        <f t="shared" si="229"/>
        <v>20</v>
      </c>
      <c r="CW87" s="69">
        <f t="shared" si="229"/>
        <v>20</v>
      </c>
      <c r="CX87" s="69">
        <f t="shared" si="229"/>
        <v>20</v>
      </c>
      <c r="CY87" s="69">
        <f t="shared" si="229"/>
        <v>20</v>
      </c>
      <c r="CZ87" s="57">
        <f t="shared" si="230"/>
        <v>0</v>
      </c>
      <c r="DA87" s="57">
        <f t="shared" si="231"/>
        <v>0</v>
      </c>
      <c r="DB87" s="57">
        <f t="shared" si="232"/>
        <v>0</v>
      </c>
      <c r="DC87" s="57">
        <f t="shared" si="233"/>
        <v>0</v>
      </c>
      <c r="DD87" s="57">
        <f t="shared" si="234"/>
        <v>0</v>
      </c>
      <c r="DE87" s="57">
        <f t="shared" si="235"/>
        <v>0</v>
      </c>
      <c r="DF87" s="57">
        <f t="shared" si="236"/>
        <v>0</v>
      </c>
      <c r="DG87" s="57">
        <f t="shared" si="237"/>
        <v>0</v>
      </c>
      <c r="DH87" s="68">
        <f t="shared" si="238"/>
        <v>0</v>
      </c>
      <c r="DI87" s="59">
        <f t="shared" si="239"/>
        <v>0</v>
      </c>
      <c r="DJ87" s="59">
        <f t="shared" si="240"/>
        <v>0</v>
      </c>
      <c r="DK87" s="59">
        <f t="shared" si="241"/>
        <v>0</v>
      </c>
      <c r="DL87" s="59">
        <f t="shared" si="242"/>
        <v>0</v>
      </c>
      <c r="DM87" s="59">
        <f t="shared" si="243"/>
        <v>0</v>
      </c>
      <c r="DN87" s="59">
        <f t="shared" si="244"/>
        <v>0</v>
      </c>
      <c r="DO87" s="59">
        <f t="shared" si="245"/>
        <v>0</v>
      </c>
      <c r="DP87" s="59">
        <f t="shared" si="246"/>
        <v>0</v>
      </c>
      <c r="DQ87" s="68">
        <f t="shared" si="247"/>
        <v>0</v>
      </c>
    </row>
    <row r="88" spans="1:121" ht="11.25" customHeight="1" x14ac:dyDescent="0.2">
      <c r="A88" s="7"/>
      <c r="B88" s="17"/>
      <c r="C88" s="17"/>
      <c r="D88" s="17"/>
      <c r="E88" s="301"/>
      <c r="F88" s="301"/>
      <c r="G88" s="301"/>
      <c r="H88" s="305"/>
      <c r="I88" s="314"/>
      <c r="J88" s="314"/>
      <c r="K88" s="315"/>
      <c r="L88" s="315"/>
      <c r="M88" s="315"/>
      <c r="N88" s="315"/>
      <c r="O88" s="315"/>
      <c r="P88" s="315"/>
      <c r="Q88" s="315"/>
      <c r="R88" s="315"/>
      <c r="S88" s="315"/>
      <c r="T88" s="315"/>
      <c r="U88" s="315"/>
      <c r="V88" s="315"/>
      <c r="W88" s="316"/>
      <c r="CD88" s="57">
        <f t="shared" si="216"/>
        <v>28</v>
      </c>
      <c r="CE88" s="57">
        <f t="shared" si="214"/>
        <v>-5</v>
      </c>
      <c r="CF88" s="57">
        <f t="shared" si="217"/>
        <v>0</v>
      </c>
      <c r="CG88" s="57" t="str">
        <f t="shared" si="218"/>
        <v>4</v>
      </c>
      <c r="CH88" s="57" t="str">
        <f t="shared" si="219"/>
        <v/>
      </c>
      <c r="CI88" s="57">
        <f t="shared" si="220"/>
        <v>0</v>
      </c>
      <c r="CJ88" s="57">
        <f t="shared" si="221"/>
        <v>0</v>
      </c>
      <c r="CK88" s="57">
        <f t="shared" si="222"/>
        <v>0</v>
      </c>
      <c r="CL88" s="57">
        <f t="shared" si="223"/>
        <v>0</v>
      </c>
      <c r="CM88" s="57" t="str">
        <f t="shared" si="224"/>
        <v/>
      </c>
      <c r="CN88" s="57">
        <f t="shared" si="225"/>
        <v>0</v>
      </c>
      <c r="CO88" s="57">
        <f t="shared" si="226"/>
        <v>2</v>
      </c>
      <c r="CP88" s="57">
        <f t="shared" si="227"/>
        <v>-3</v>
      </c>
      <c r="CQ88" s="57">
        <f t="shared" si="228"/>
        <v>0</v>
      </c>
      <c r="CR88" s="69">
        <f t="shared" si="229"/>
        <v>10</v>
      </c>
      <c r="CS88" s="69">
        <f t="shared" si="229"/>
        <v>10</v>
      </c>
      <c r="CT88" s="69">
        <f t="shared" si="229"/>
        <v>15</v>
      </c>
      <c r="CU88" s="69">
        <f t="shared" si="229"/>
        <v>15</v>
      </c>
      <c r="CV88" s="69">
        <f t="shared" si="229"/>
        <v>20</v>
      </c>
      <c r="CW88" s="69">
        <f t="shared" si="229"/>
        <v>20</v>
      </c>
      <c r="CX88" s="69">
        <f t="shared" si="229"/>
        <v>20</v>
      </c>
      <c r="CY88" s="69">
        <f t="shared" si="229"/>
        <v>20</v>
      </c>
      <c r="CZ88" s="57">
        <f t="shared" si="230"/>
        <v>0</v>
      </c>
      <c r="DA88" s="57">
        <f t="shared" si="231"/>
        <v>0</v>
      </c>
      <c r="DB88" s="57">
        <f t="shared" si="232"/>
        <v>0</v>
      </c>
      <c r="DC88" s="57">
        <f t="shared" si="233"/>
        <v>0</v>
      </c>
      <c r="DD88" s="57">
        <f t="shared" si="234"/>
        <v>0</v>
      </c>
      <c r="DE88" s="57">
        <f t="shared" si="235"/>
        <v>0</v>
      </c>
      <c r="DF88" s="57">
        <f t="shared" si="236"/>
        <v>0</v>
      </c>
      <c r="DG88" s="57">
        <f t="shared" si="237"/>
        <v>0</v>
      </c>
      <c r="DH88" s="68">
        <f t="shared" si="238"/>
        <v>0</v>
      </c>
      <c r="DI88" s="59">
        <f t="shared" si="239"/>
        <v>0</v>
      </c>
      <c r="DJ88" s="59">
        <f t="shared" si="240"/>
        <v>0</v>
      </c>
      <c r="DK88" s="59">
        <f t="shared" si="241"/>
        <v>0</v>
      </c>
      <c r="DL88" s="59">
        <f t="shared" si="242"/>
        <v>0</v>
      </c>
      <c r="DM88" s="59">
        <f t="shared" si="243"/>
        <v>0</v>
      </c>
      <c r="DN88" s="59">
        <f t="shared" si="244"/>
        <v>0</v>
      </c>
      <c r="DO88" s="59">
        <f t="shared" si="245"/>
        <v>0</v>
      </c>
      <c r="DP88" s="59">
        <f t="shared" si="246"/>
        <v>0</v>
      </c>
      <c r="DQ88" s="68">
        <f t="shared" si="247"/>
        <v>0</v>
      </c>
    </row>
    <row r="89" spans="1:121" ht="11.25" customHeight="1" x14ac:dyDescent="0.2">
      <c r="A89" s="7"/>
      <c r="B89" s="17"/>
      <c r="C89" s="17"/>
      <c r="D89" s="17"/>
      <c r="E89" s="312"/>
      <c r="F89" s="313"/>
      <c r="G89" s="313"/>
      <c r="H89" s="305"/>
      <c r="I89" s="314"/>
      <c r="J89" s="314"/>
      <c r="K89" s="315"/>
      <c r="L89" s="315"/>
      <c r="M89" s="315"/>
      <c r="N89" s="315"/>
      <c r="O89" s="315"/>
      <c r="P89" s="315"/>
      <c r="Q89" s="315"/>
      <c r="R89" s="315"/>
      <c r="S89" s="315"/>
      <c r="T89" s="315"/>
      <c r="U89" s="315"/>
      <c r="V89" s="315"/>
      <c r="W89" s="316"/>
      <c r="CD89" s="57">
        <f t="shared" si="216"/>
        <v>32</v>
      </c>
      <c r="CE89" s="57">
        <f t="shared" si="214"/>
        <v>-6</v>
      </c>
      <c r="CF89" s="57">
        <f t="shared" si="217"/>
        <v>0</v>
      </c>
      <c r="CG89" s="57" t="str">
        <f t="shared" si="218"/>
        <v>4</v>
      </c>
      <c r="CH89" s="57" t="str">
        <f t="shared" si="219"/>
        <v/>
      </c>
      <c r="CI89" s="57">
        <f t="shared" si="220"/>
        <v>0</v>
      </c>
      <c r="CJ89" s="57">
        <f t="shared" si="221"/>
        <v>0</v>
      </c>
      <c r="CK89" s="57">
        <f t="shared" si="222"/>
        <v>0</v>
      </c>
      <c r="CL89" s="57">
        <f t="shared" si="223"/>
        <v>0</v>
      </c>
      <c r="CM89" s="57" t="str">
        <f t="shared" si="224"/>
        <v/>
      </c>
      <c r="CN89" s="57">
        <f t="shared" si="225"/>
        <v>0</v>
      </c>
      <c r="CO89" s="57">
        <f t="shared" si="226"/>
        <v>2</v>
      </c>
      <c r="CP89" s="57">
        <f t="shared" si="227"/>
        <v>-4</v>
      </c>
      <c r="CQ89" s="57">
        <f t="shared" si="228"/>
        <v>0</v>
      </c>
      <c r="CR89" s="69">
        <f t="shared" si="229"/>
        <v>10</v>
      </c>
      <c r="CS89" s="69">
        <f t="shared" si="229"/>
        <v>10</v>
      </c>
      <c r="CT89" s="69">
        <f t="shared" si="229"/>
        <v>15</v>
      </c>
      <c r="CU89" s="69">
        <f t="shared" si="229"/>
        <v>15</v>
      </c>
      <c r="CV89" s="69">
        <f t="shared" si="229"/>
        <v>20</v>
      </c>
      <c r="CW89" s="69">
        <f t="shared" si="229"/>
        <v>20</v>
      </c>
      <c r="CX89" s="69">
        <f t="shared" si="229"/>
        <v>20</v>
      </c>
      <c r="CY89" s="69">
        <f t="shared" si="229"/>
        <v>20</v>
      </c>
      <c r="CZ89" s="57">
        <f t="shared" si="230"/>
        <v>0</v>
      </c>
      <c r="DA89" s="57">
        <f t="shared" si="231"/>
        <v>0</v>
      </c>
      <c r="DB89" s="57">
        <f t="shared" si="232"/>
        <v>0</v>
      </c>
      <c r="DC89" s="57">
        <f t="shared" si="233"/>
        <v>0</v>
      </c>
      <c r="DD89" s="57">
        <f t="shared" si="234"/>
        <v>0</v>
      </c>
      <c r="DE89" s="57">
        <f t="shared" si="235"/>
        <v>0</v>
      </c>
      <c r="DF89" s="57">
        <f t="shared" si="236"/>
        <v>0</v>
      </c>
      <c r="DG89" s="57">
        <f t="shared" si="237"/>
        <v>0</v>
      </c>
      <c r="DH89" s="68">
        <f t="shared" si="238"/>
        <v>0</v>
      </c>
      <c r="DI89" s="59">
        <f t="shared" si="239"/>
        <v>0</v>
      </c>
      <c r="DJ89" s="59">
        <f t="shared" si="240"/>
        <v>0</v>
      </c>
      <c r="DK89" s="59">
        <f t="shared" si="241"/>
        <v>0</v>
      </c>
      <c r="DL89" s="59">
        <f t="shared" si="242"/>
        <v>0</v>
      </c>
      <c r="DM89" s="59">
        <f t="shared" si="243"/>
        <v>0</v>
      </c>
      <c r="DN89" s="59">
        <f t="shared" si="244"/>
        <v>0</v>
      </c>
      <c r="DO89" s="59">
        <f t="shared" si="245"/>
        <v>0</v>
      </c>
      <c r="DP89" s="59">
        <f t="shared" si="246"/>
        <v>0</v>
      </c>
      <c r="DQ89" s="68">
        <f t="shared" si="247"/>
        <v>0</v>
      </c>
    </row>
    <row r="90" spans="1:121" ht="11.25" customHeight="1" x14ac:dyDescent="0.2">
      <c r="A90" s="7"/>
      <c r="B90" s="17"/>
      <c r="C90" s="17"/>
      <c r="D90" s="17"/>
      <c r="E90" s="312"/>
      <c r="F90" s="313"/>
      <c r="G90" s="313"/>
      <c r="H90" s="308"/>
      <c r="I90" s="309"/>
      <c r="J90" s="309"/>
      <c r="K90" s="310"/>
      <c r="L90" s="310"/>
      <c r="M90" s="310"/>
      <c r="N90" s="310"/>
      <c r="O90" s="310"/>
      <c r="P90" s="310"/>
      <c r="Q90" s="310"/>
      <c r="R90" s="310"/>
      <c r="S90" s="310"/>
      <c r="T90" s="310"/>
      <c r="U90" s="310"/>
      <c r="V90" s="310"/>
      <c r="W90" s="311"/>
      <c r="CD90" s="57">
        <f t="shared" si="216"/>
        <v>40</v>
      </c>
      <c r="CE90" s="57">
        <f t="shared" si="214"/>
        <v>-7</v>
      </c>
      <c r="CF90" s="57">
        <f t="shared" si="217"/>
        <v>0</v>
      </c>
      <c r="CG90" s="57" t="str">
        <f t="shared" si="218"/>
        <v>4</v>
      </c>
      <c r="CH90" s="57" t="str">
        <f t="shared" si="219"/>
        <v/>
      </c>
      <c r="CI90" s="57">
        <f t="shared" si="220"/>
        <v>0</v>
      </c>
      <c r="CJ90" s="57">
        <f t="shared" si="221"/>
        <v>0</v>
      </c>
      <c r="CK90" s="57">
        <f t="shared" si="222"/>
        <v>0</v>
      </c>
      <c r="CL90" s="57">
        <f t="shared" si="223"/>
        <v>0</v>
      </c>
      <c r="CM90" s="57" t="str">
        <f t="shared" si="224"/>
        <v/>
      </c>
      <c r="CN90" s="57">
        <f t="shared" si="225"/>
        <v>0</v>
      </c>
      <c r="CO90" s="57">
        <f t="shared" si="226"/>
        <v>2</v>
      </c>
      <c r="CP90" s="57">
        <f t="shared" si="227"/>
        <v>-5</v>
      </c>
      <c r="CQ90" s="57">
        <f t="shared" si="228"/>
        <v>0</v>
      </c>
      <c r="CR90" s="69">
        <f t="shared" si="229"/>
        <v>10</v>
      </c>
      <c r="CS90" s="69">
        <f t="shared" si="229"/>
        <v>10</v>
      </c>
      <c r="CT90" s="69">
        <f t="shared" si="229"/>
        <v>15</v>
      </c>
      <c r="CU90" s="69">
        <f t="shared" si="229"/>
        <v>15</v>
      </c>
      <c r="CV90" s="69">
        <f t="shared" si="229"/>
        <v>20</v>
      </c>
      <c r="CW90" s="69">
        <f t="shared" si="229"/>
        <v>20</v>
      </c>
      <c r="CX90" s="69">
        <f t="shared" si="229"/>
        <v>20</v>
      </c>
      <c r="CY90" s="69">
        <f t="shared" si="229"/>
        <v>20</v>
      </c>
      <c r="CZ90" s="57">
        <f t="shared" si="230"/>
        <v>0</v>
      </c>
      <c r="DA90" s="57">
        <f t="shared" si="231"/>
        <v>0</v>
      </c>
      <c r="DB90" s="57">
        <f t="shared" si="232"/>
        <v>0</v>
      </c>
      <c r="DC90" s="57">
        <f t="shared" si="233"/>
        <v>0</v>
      </c>
      <c r="DD90" s="57">
        <f t="shared" si="234"/>
        <v>0</v>
      </c>
      <c r="DE90" s="57">
        <f t="shared" si="235"/>
        <v>0</v>
      </c>
      <c r="DF90" s="57">
        <f t="shared" si="236"/>
        <v>0</v>
      </c>
      <c r="DG90" s="57">
        <f t="shared" si="237"/>
        <v>0</v>
      </c>
      <c r="DH90" s="68">
        <f t="shared" si="238"/>
        <v>0</v>
      </c>
      <c r="DI90" s="59">
        <f t="shared" si="239"/>
        <v>0</v>
      </c>
      <c r="DJ90" s="59">
        <f t="shared" si="240"/>
        <v>0</v>
      </c>
      <c r="DK90" s="59">
        <f t="shared" si="241"/>
        <v>0</v>
      </c>
      <c r="DL90" s="59">
        <f t="shared" si="242"/>
        <v>0</v>
      </c>
      <c r="DM90" s="59">
        <f t="shared" si="243"/>
        <v>0</v>
      </c>
      <c r="DN90" s="59">
        <f t="shared" si="244"/>
        <v>0</v>
      </c>
      <c r="DO90" s="59">
        <f t="shared" si="245"/>
        <v>0</v>
      </c>
      <c r="DP90" s="59">
        <f t="shared" si="246"/>
        <v>0</v>
      </c>
      <c r="DQ90" s="68">
        <f t="shared" si="247"/>
        <v>0</v>
      </c>
    </row>
    <row r="91" spans="1:121" ht="11.25" customHeight="1" x14ac:dyDescent="0.2">
      <c r="A91" s="7"/>
      <c r="B91" s="17"/>
      <c r="C91" s="17"/>
      <c r="D91" s="17"/>
      <c r="E91" s="17"/>
      <c r="F91" s="17"/>
      <c r="G91" s="17"/>
      <c r="H91" s="308"/>
      <c r="I91" s="309"/>
      <c r="J91" s="309"/>
      <c r="K91" s="310"/>
      <c r="L91" s="310"/>
      <c r="M91" s="310"/>
      <c r="N91" s="310"/>
      <c r="O91" s="310"/>
      <c r="P91" s="310"/>
      <c r="Q91" s="310"/>
      <c r="R91" s="310"/>
      <c r="S91" s="310"/>
      <c r="T91" s="310"/>
      <c r="U91" s="310"/>
      <c r="V91" s="310"/>
      <c r="W91" s="311"/>
      <c r="CD91" s="57">
        <f t="shared" si="216"/>
        <v>40</v>
      </c>
      <c r="CE91" s="57">
        <f t="shared" si="214"/>
        <v>-8</v>
      </c>
      <c r="CF91" s="57">
        <f t="shared" si="217"/>
        <v>0</v>
      </c>
      <c r="CG91" s="57" t="str">
        <f t="shared" si="218"/>
        <v>4</v>
      </c>
      <c r="CH91" s="57" t="str">
        <f t="shared" si="219"/>
        <v/>
      </c>
      <c r="CI91" s="57">
        <f t="shared" si="220"/>
        <v>0</v>
      </c>
      <c r="CJ91" s="57">
        <f t="shared" si="221"/>
        <v>0</v>
      </c>
      <c r="CK91" s="57">
        <f t="shared" si="222"/>
        <v>0</v>
      </c>
      <c r="CL91" s="57">
        <f t="shared" si="223"/>
        <v>0</v>
      </c>
      <c r="CM91" s="57" t="str">
        <f t="shared" si="224"/>
        <v/>
      </c>
      <c r="CN91" s="57">
        <f t="shared" si="225"/>
        <v>0</v>
      </c>
      <c r="CO91" s="57">
        <f t="shared" si="226"/>
        <v>2</v>
      </c>
      <c r="CP91" s="57">
        <f t="shared" si="227"/>
        <v>-6</v>
      </c>
      <c r="CQ91" s="57">
        <f t="shared" si="228"/>
        <v>0</v>
      </c>
      <c r="CR91" s="69">
        <f t="shared" si="229"/>
        <v>10</v>
      </c>
      <c r="CS91" s="69">
        <f t="shared" si="229"/>
        <v>10</v>
      </c>
      <c r="CT91" s="69">
        <f t="shared" si="229"/>
        <v>15</v>
      </c>
      <c r="CU91" s="69">
        <f t="shared" si="229"/>
        <v>15</v>
      </c>
      <c r="CV91" s="69">
        <f t="shared" si="229"/>
        <v>20</v>
      </c>
      <c r="CW91" s="69">
        <f t="shared" si="229"/>
        <v>20</v>
      </c>
      <c r="CX91" s="69">
        <f t="shared" si="229"/>
        <v>20</v>
      </c>
      <c r="CY91" s="69">
        <f t="shared" si="229"/>
        <v>20</v>
      </c>
      <c r="CZ91" s="57">
        <f t="shared" si="230"/>
        <v>0</v>
      </c>
      <c r="DA91" s="57">
        <f t="shared" si="231"/>
        <v>0</v>
      </c>
      <c r="DB91" s="57">
        <f t="shared" si="232"/>
        <v>0</v>
      </c>
      <c r="DC91" s="57">
        <f t="shared" si="233"/>
        <v>0</v>
      </c>
      <c r="DD91" s="57">
        <f t="shared" si="234"/>
        <v>0</v>
      </c>
      <c r="DE91" s="57">
        <f t="shared" si="235"/>
        <v>0</v>
      </c>
      <c r="DF91" s="57">
        <f t="shared" si="236"/>
        <v>0</v>
      </c>
      <c r="DG91" s="57">
        <f t="shared" si="237"/>
        <v>0</v>
      </c>
      <c r="DH91" s="68">
        <f t="shared" si="238"/>
        <v>0</v>
      </c>
      <c r="DI91" s="59">
        <f t="shared" si="239"/>
        <v>0</v>
      </c>
      <c r="DJ91" s="59">
        <f t="shared" si="240"/>
        <v>0</v>
      </c>
      <c r="DK91" s="59">
        <f t="shared" si="241"/>
        <v>0</v>
      </c>
      <c r="DL91" s="59">
        <f t="shared" si="242"/>
        <v>0</v>
      </c>
      <c r="DM91" s="59">
        <f t="shared" si="243"/>
        <v>0</v>
      </c>
      <c r="DN91" s="59">
        <f t="shared" si="244"/>
        <v>0</v>
      </c>
      <c r="DO91" s="59">
        <f t="shared" si="245"/>
        <v>0</v>
      </c>
      <c r="DP91" s="59">
        <f t="shared" si="246"/>
        <v>0</v>
      </c>
      <c r="DQ91" s="68">
        <f t="shared" si="247"/>
        <v>0</v>
      </c>
    </row>
    <row r="92" spans="1:121" ht="11.25" customHeight="1" x14ac:dyDescent="0.2">
      <c r="A92" s="7"/>
      <c r="B92" s="17"/>
      <c r="C92" s="17"/>
      <c r="D92" s="17"/>
      <c r="E92" s="17"/>
      <c r="F92" s="17"/>
      <c r="G92" s="17"/>
      <c r="H92" s="17"/>
      <c r="I92" s="17"/>
      <c r="J92" s="17"/>
      <c r="K92" s="17"/>
      <c r="L92" s="17"/>
      <c r="M92" s="17"/>
      <c r="N92" s="17"/>
      <c r="O92" s="17"/>
      <c r="P92" s="17"/>
      <c r="Q92" s="17"/>
      <c r="R92" s="17"/>
      <c r="S92" s="17"/>
      <c r="T92" s="17"/>
      <c r="U92" s="17"/>
      <c r="V92" s="17"/>
      <c r="W92" s="18"/>
      <c r="CD92" s="57">
        <f t="shared" si="216"/>
        <v>40</v>
      </c>
      <c r="CE92" s="57">
        <f t="shared" si="214"/>
        <v>-9</v>
      </c>
      <c r="CF92" s="57">
        <f t="shared" si="217"/>
        <v>0</v>
      </c>
      <c r="CG92" s="57" t="str">
        <f t="shared" si="218"/>
        <v>4</v>
      </c>
      <c r="CH92" s="57" t="str">
        <f t="shared" si="219"/>
        <v/>
      </c>
      <c r="CI92" s="57">
        <f t="shared" si="220"/>
        <v>0</v>
      </c>
      <c r="CJ92" s="57">
        <f t="shared" si="221"/>
        <v>0</v>
      </c>
      <c r="CK92" s="57">
        <f t="shared" si="222"/>
        <v>0</v>
      </c>
      <c r="CL92" s="57">
        <f t="shared" si="223"/>
        <v>0</v>
      </c>
      <c r="CM92" s="57" t="str">
        <f t="shared" si="224"/>
        <v/>
      </c>
      <c r="CN92" s="57">
        <f t="shared" si="225"/>
        <v>0</v>
      </c>
      <c r="CO92" s="57">
        <f t="shared" si="226"/>
        <v>2</v>
      </c>
      <c r="CP92" s="57">
        <f t="shared" si="227"/>
        <v>-7</v>
      </c>
      <c r="CQ92" s="57">
        <f t="shared" si="228"/>
        <v>0</v>
      </c>
      <c r="CR92" s="69">
        <f t="shared" si="229"/>
        <v>10</v>
      </c>
      <c r="CS92" s="69">
        <f t="shared" si="229"/>
        <v>10</v>
      </c>
      <c r="CT92" s="69">
        <f t="shared" si="229"/>
        <v>15</v>
      </c>
      <c r="CU92" s="69">
        <f t="shared" si="229"/>
        <v>15</v>
      </c>
      <c r="CV92" s="69">
        <f t="shared" si="229"/>
        <v>20</v>
      </c>
      <c r="CW92" s="69">
        <f t="shared" si="229"/>
        <v>20</v>
      </c>
      <c r="CX92" s="69">
        <f t="shared" si="229"/>
        <v>20</v>
      </c>
      <c r="CY92" s="69">
        <f t="shared" si="229"/>
        <v>20</v>
      </c>
      <c r="CZ92" s="57">
        <f t="shared" si="230"/>
        <v>0</v>
      </c>
      <c r="DA92" s="57">
        <f t="shared" si="231"/>
        <v>0</v>
      </c>
      <c r="DB92" s="57">
        <f t="shared" si="232"/>
        <v>0</v>
      </c>
      <c r="DC92" s="57">
        <f t="shared" si="233"/>
        <v>0</v>
      </c>
      <c r="DD92" s="57">
        <f t="shared" si="234"/>
        <v>0</v>
      </c>
      <c r="DE92" s="57">
        <f t="shared" si="235"/>
        <v>0</v>
      </c>
      <c r="DF92" s="57">
        <f t="shared" si="236"/>
        <v>0</v>
      </c>
      <c r="DG92" s="57">
        <f t="shared" si="237"/>
        <v>0</v>
      </c>
      <c r="DH92" s="68">
        <f t="shared" si="238"/>
        <v>0</v>
      </c>
      <c r="DI92" s="59">
        <f t="shared" si="239"/>
        <v>0</v>
      </c>
      <c r="DJ92" s="59">
        <f t="shared" si="240"/>
        <v>0</v>
      </c>
      <c r="DK92" s="59">
        <f t="shared" si="241"/>
        <v>0</v>
      </c>
      <c r="DL92" s="59">
        <f t="shared" si="242"/>
        <v>0</v>
      </c>
      <c r="DM92" s="59">
        <f t="shared" si="243"/>
        <v>0</v>
      </c>
      <c r="DN92" s="59">
        <f t="shared" si="244"/>
        <v>0</v>
      </c>
      <c r="DO92" s="59">
        <f t="shared" si="245"/>
        <v>0</v>
      </c>
      <c r="DP92" s="59">
        <f t="shared" si="246"/>
        <v>0</v>
      </c>
      <c r="DQ92" s="68">
        <f t="shared" si="247"/>
        <v>0</v>
      </c>
    </row>
    <row r="93" spans="1:121" ht="11.25" customHeight="1" x14ac:dyDescent="0.2">
      <c r="A93" s="7"/>
      <c r="B93" s="17"/>
      <c r="C93" s="17"/>
      <c r="D93" s="17"/>
      <c r="E93" s="305"/>
      <c r="F93" s="306"/>
      <c r="G93" s="306"/>
      <c r="H93" s="306"/>
      <c r="I93" s="306"/>
      <c r="J93" s="306"/>
      <c r="K93" s="306"/>
      <c r="L93" s="306"/>
      <c r="M93" s="306"/>
      <c r="N93" s="306"/>
      <c r="O93" s="306"/>
      <c r="P93" s="306"/>
      <c r="Q93" s="306"/>
      <c r="R93" s="306"/>
      <c r="S93" s="306"/>
      <c r="T93" s="306"/>
      <c r="U93" s="306"/>
      <c r="V93" s="306"/>
      <c r="W93" s="307"/>
      <c r="CD93" s="57">
        <f t="shared" si="216"/>
        <v>40</v>
      </c>
      <c r="CE93" s="57">
        <f t="shared" si="214"/>
        <v>-10</v>
      </c>
      <c r="CF93" s="57">
        <f t="shared" si="217"/>
        <v>0</v>
      </c>
      <c r="CG93" s="57" t="str">
        <f t="shared" si="218"/>
        <v>4</v>
      </c>
      <c r="CH93" s="57" t="str">
        <f t="shared" si="219"/>
        <v/>
      </c>
      <c r="CI93" s="57">
        <f t="shared" si="220"/>
        <v>0</v>
      </c>
      <c r="CJ93" s="57">
        <f t="shared" si="221"/>
        <v>0</v>
      </c>
      <c r="CK93" s="57">
        <f t="shared" si="222"/>
        <v>0</v>
      </c>
      <c r="CL93" s="57">
        <f t="shared" si="223"/>
        <v>0</v>
      </c>
      <c r="CM93" s="57" t="str">
        <f t="shared" si="224"/>
        <v/>
      </c>
      <c r="CN93" s="57">
        <f t="shared" si="225"/>
        <v>0</v>
      </c>
      <c r="CO93" s="57">
        <f t="shared" si="226"/>
        <v>2</v>
      </c>
      <c r="CP93" s="57">
        <f t="shared" si="227"/>
        <v>-8</v>
      </c>
      <c r="CQ93" s="57">
        <f t="shared" si="228"/>
        <v>0</v>
      </c>
      <c r="CR93" s="69">
        <f t="shared" si="229"/>
        <v>10</v>
      </c>
      <c r="CS93" s="69">
        <f t="shared" si="229"/>
        <v>10</v>
      </c>
      <c r="CT93" s="69">
        <f t="shared" si="229"/>
        <v>15</v>
      </c>
      <c r="CU93" s="69">
        <f t="shared" si="229"/>
        <v>15</v>
      </c>
      <c r="CV93" s="69">
        <f t="shared" si="229"/>
        <v>20</v>
      </c>
      <c r="CW93" s="69">
        <f t="shared" si="229"/>
        <v>20</v>
      </c>
      <c r="CX93" s="69">
        <f t="shared" si="229"/>
        <v>20</v>
      </c>
      <c r="CY93" s="69">
        <f t="shared" si="229"/>
        <v>20</v>
      </c>
      <c r="CZ93" s="57">
        <f t="shared" si="230"/>
        <v>0</v>
      </c>
      <c r="DA93" s="57">
        <f t="shared" si="231"/>
        <v>0</v>
      </c>
      <c r="DB93" s="57">
        <f t="shared" si="232"/>
        <v>0</v>
      </c>
      <c r="DC93" s="57">
        <f t="shared" si="233"/>
        <v>0</v>
      </c>
      <c r="DD93" s="57">
        <f t="shared" si="234"/>
        <v>0</v>
      </c>
      <c r="DE93" s="57">
        <f t="shared" si="235"/>
        <v>0</v>
      </c>
      <c r="DF93" s="57">
        <f t="shared" si="236"/>
        <v>0</v>
      </c>
      <c r="DG93" s="57">
        <f t="shared" si="237"/>
        <v>0</v>
      </c>
      <c r="DH93" s="68">
        <f t="shared" si="238"/>
        <v>0</v>
      </c>
      <c r="DI93" s="59">
        <f t="shared" si="239"/>
        <v>0</v>
      </c>
      <c r="DJ93" s="59">
        <f t="shared" si="240"/>
        <v>0</v>
      </c>
      <c r="DK93" s="59">
        <f t="shared" si="241"/>
        <v>0</v>
      </c>
      <c r="DL93" s="59">
        <f t="shared" si="242"/>
        <v>0</v>
      </c>
      <c r="DM93" s="59">
        <f t="shared" si="243"/>
        <v>0</v>
      </c>
      <c r="DN93" s="59">
        <f t="shared" si="244"/>
        <v>0</v>
      </c>
      <c r="DO93" s="59">
        <f t="shared" si="245"/>
        <v>0</v>
      </c>
      <c r="DP93" s="59">
        <f t="shared" si="246"/>
        <v>0</v>
      </c>
      <c r="DQ93" s="68">
        <f t="shared" si="247"/>
        <v>0</v>
      </c>
    </row>
    <row r="94" spans="1:121" ht="11.25" customHeight="1" x14ac:dyDescent="0.2">
      <c r="A94" s="7"/>
      <c r="B94" s="302"/>
      <c r="C94" s="318"/>
      <c r="D94" s="318"/>
      <c r="E94" s="318"/>
      <c r="F94" s="318"/>
      <c r="G94" s="318"/>
      <c r="H94" s="318"/>
      <c r="I94" s="318"/>
      <c r="J94" s="319"/>
      <c r="K94" s="227"/>
      <c r="L94" s="227"/>
      <c r="M94" s="227"/>
      <c r="N94" s="227"/>
      <c r="O94" s="227"/>
      <c r="P94" s="227"/>
      <c r="Q94" s="227"/>
      <c r="R94" s="227"/>
      <c r="S94" s="227"/>
      <c r="T94" s="227"/>
      <c r="U94" s="227"/>
      <c r="V94" s="227"/>
      <c r="W94" s="228"/>
      <c r="CD94" s="57">
        <f t="shared" si="216"/>
        <v>40</v>
      </c>
      <c r="CE94" s="57">
        <f t="shared" si="214"/>
        <v>-11</v>
      </c>
      <c r="CF94" s="57">
        <f t="shared" si="217"/>
        <v>0</v>
      </c>
      <c r="CG94" s="57" t="str">
        <f t="shared" si="218"/>
        <v>4</v>
      </c>
      <c r="CH94" s="57" t="str">
        <f t="shared" si="219"/>
        <v/>
      </c>
      <c r="CI94" s="57">
        <f t="shared" si="220"/>
        <v>0</v>
      </c>
      <c r="CJ94" s="57">
        <f t="shared" si="221"/>
        <v>0</v>
      </c>
      <c r="CK94" s="57">
        <f t="shared" si="222"/>
        <v>0</v>
      </c>
      <c r="CL94" s="57">
        <f t="shared" si="223"/>
        <v>0</v>
      </c>
      <c r="CM94" s="57" t="str">
        <f t="shared" si="224"/>
        <v/>
      </c>
      <c r="CN94" s="57">
        <f t="shared" si="225"/>
        <v>0</v>
      </c>
      <c r="CO94" s="57">
        <f t="shared" si="226"/>
        <v>2</v>
      </c>
      <c r="CP94" s="57">
        <f t="shared" si="227"/>
        <v>-9</v>
      </c>
      <c r="CQ94" s="57">
        <f t="shared" si="228"/>
        <v>0</v>
      </c>
      <c r="CR94" s="69">
        <f t="shared" si="229"/>
        <v>10</v>
      </c>
      <c r="CS94" s="69">
        <f t="shared" si="229"/>
        <v>10</v>
      </c>
      <c r="CT94" s="69">
        <f t="shared" si="229"/>
        <v>15</v>
      </c>
      <c r="CU94" s="69">
        <f t="shared" si="229"/>
        <v>15</v>
      </c>
      <c r="CV94" s="69">
        <f t="shared" si="229"/>
        <v>20</v>
      </c>
      <c r="CW94" s="69">
        <f t="shared" si="229"/>
        <v>20</v>
      </c>
      <c r="CX94" s="69">
        <f t="shared" si="229"/>
        <v>20</v>
      </c>
      <c r="CY94" s="69">
        <f t="shared" si="229"/>
        <v>20</v>
      </c>
      <c r="CZ94" s="57">
        <f t="shared" si="230"/>
        <v>0</v>
      </c>
      <c r="DA94" s="57">
        <f t="shared" si="231"/>
        <v>0</v>
      </c>
      <c r="DB94" s="57">
        <f t="shared" si="232"/>
        <v>0</v>
      </c>
      <c r="DC94" s="57">
        <f t="shared" si="233"/>
        <v>0</v>
      </c>
      <c r="DD94" s="57">
        <f t="shared" si="234"/>
        <v>0</v>
      </c>
      <c r="DE94" s="57">
        <f t="shared" si="235"/>
        <v>0</v>
      </c>
      <c r="DF94" s="57">
        <f t="shared" si="236"/>
        <v>0</v>
      </c>
      <c r="DG94" s="57">
        <f t="shared" si="237"/>
        <v>0</v>
      </c>
      <c r="DH94" s="68">
        <f t="shared" si="238"/>
        <v>0</v>
      </c>
      <c r="DI94" s="59">
        <f t="shared" si="239"/>
        <v>0</v>
      </c>
      <c r="DJ94" s="59">
        <f t="shared" si="240"/>
        <v>0</v>
      </c>
      <c r="DK94" s="59">
        <f t="shared" si="241"/>
        <v>0</v>
      </c>
      <c r="DL94" s="59">
        <f t="shared" si="242"/>
        <v>0</v>
      </c>
      <c r="DM94" s="59">
        <f t="shared" si="243"/>
        <v>0</v>
      </c>
      <c r="DN94" s="59">
        <f t="shared" si="244"/>
        <v>0</v>
      </c>
      <c r="DO94" s="59">
        <f t="shared" si="245"/>
        <v>0</v>
      </c>
      <c r="DP94" s="59">
        <f t="shared" si="246"/>
        <v>0</v>
      </c>
      <c r="DQ94" s="68">
        <f t="shared" si="247"/>
        <v>0</v>
      </c>
    </row>
    <row r="95" spans="1:121" ht="11.25" customHeight="1" x14ac:dyDescent="0.2">
      <c r="A95" s="7"/>
      <c r="B95" s="302"/>
      <c r="C95" s="318"/>
      <c r="D95" s="318"/>
      <c r="E95" s="318"/>
      <c r="F95" s="318"/>
      <c r="G95" s="318"/>
      <c r="H95" s="318"/>
      <c r="I95" s="318"/>
      <c r="J95" s="317"/>
      <c r="K95" s="315"/>
      <c r="L95" s="315"/>
      <c r="M95" s="315"/>
      <c r="N95" s="315"/>
      <c r="O95" s="315"/>
      <c r="P95" s="315"/>
      <c r="Q95" s="315"/>
      <c r="R95" s="315"/>
      <c r="S95" s="315"/>
      <c r="T95" s="315"/>
      <c r="U95" s="315"/>
      <c r="V95" s="315"/>
      <c r="W95" s="316"/>
      <c r="CD95" s="57">
        <f t="shared" si="216"/>
        <v>40</v>
      </c>
      <c r="CE95" s="57">
        <f t="shared" si="214"/>
        <v>-12</v>
      </c>
      <c r="CF95" s="57">
        <f t="shared" si="217"/>
        <v>0</v>
      </c>
      <c r="CG95" s="57" t="str">
        <f t="shared" si="218"/>
        <v>4</v>
      </c>
      <c r="CH95" s="57" t="str">
        <f t="shared" si="219"/>
        <v/>
      </c>
      <c r="CI95" s="57">
        <f t="shared" si="220"/>
        <v>0</v>
      </c>
      <c r="CJ95" s="57">
        <f t="shared" si="221"/>
        <v>0</v>
      </c>
      <c r="CK95" s="57">
        <f t="shared" si="222"/>
        <v>0</v>
      </c>
      <c r="CL95" s="57">
        <f t="shared" si="223"/>
        <v>0</v>
      </c>
      <c r="CM95" s="57" t="str">
        <f t="shared" si="224"/>
        <v/>
      </c>
      <c r="CN95" s="57">
        <f t="shared" si="225"/>
        <v>0</v>
      </c>
      <c r="CO95" s="57">
        <f t="shared" si="226"/>
        <v>2</v>
      </c>
      <c r="CP95" s="57">
        <f t="shared" si="227"/>
        <v>-10</v>
      </c>
      <c r="CQ95" s="57">
        <f t="shared" si="228"/>
        <v>0</v>
      </c>
      <c r="CR95" s="69">
        <f t="shared" si="229"/>
        <v>10</v>
      </c>
      <c r="CS95" s="69">
        <f t="shared" si="229"/>
        <v>10</v>
      </c>
      <c r="CT95" s="69">
        <f t="shared" si="229"/>
        <v>15</v>
      </c>
      <c r="CU95" s="69">
        <f t="shared" si="229"/>
        <v>15</v>
      </c>
      <c r="CV95" s="69">
        <f t="shared" si="229"/>
        <v>20</v>
      </c>
      <c r="CW95" s="69">
        <f t="shared" si="229"/>
        <v>20</v>
      </c>
      <c r="CX95" s="69">
        <f t="shared" si="229"/>
        <v>20</v>
      </c>
      <c r="CY95" s="69">
        <f t="shared" si="229"/>
        <v>20</v>
      </c>
      <c r="CZ95" s="57">
        <f t="shared" si="230"/>
        <v>0</v>
      </c>
      <c r="DA95" s="57">
        <f t="shared" si="231"/>
        <v>0</v>
      </c>
      <c r="DB95" s="57">
        <f t="shared" si="232"/>
        <v>0</v>
      </c>
      <c r="DC95" s="57">
        <f t="shared" si="233"/>
        <v>0</v>
      </c>
      <c r="DD95" s="57">
        <f t="shared" si="234"/>
        <v>0</v>
      </c>
      <c r="DE95" s="57">
        <f t="shared" si="235"/>
        <v>0</v>
      </c>
      <c r="DF95" s="57">
        <f t="shared" si="236"/>
        <v>0</v>
      </c>
      <c r="DG95" s="57">
        <f t="shared" si="237"/>
        <v>0</v>
      </c>
      <c r="DH95" s="68">
        <f t="shared" si="238"/>
        <v>0</v>
      </c>
      <c r="DI95" s="59">
        <f t="shared" si="239"/>
        <v>0</v>
      </c>
      <c r="DJ95" s="59">
        <f t="shared" si="240"/>
        <v>0</v>
      </c>
      <c r="DK95" s="59">
        <f t="shared" si="241"/>
        <v>0</v>
      </c>
      <c r="DL95" s="59">
        <f t="shared" si="242"/>
        <v>0</v>
      </c>
      <c r="DM95" s="59">
        <f t="shared" si="243"/>
        <v>0</v>
      </c>
      <c r="DN95" s="59">
        <f t="shared" si="244"/>
        <v>0</v>
      </c>
      <c r="DO95" s="59">
        <f t="shared" si="245"/>
        <v>0</v>
      </c>
      <c r="DP95" s="59">
        <f t="shared" si="246"/>
        <v>0</v>
      </c>
      <c r="DQ95" s="68">
        <f t="shared" si="247"/>
        <v>0</v>
      </c>
    </row>
    <row r="96" spans="1:121" ht="11.25" customHeight="1" x14ac:dyDescent="0.2">
      <c r="A96" s="7"/>
      <c r="B96" s="17"/>
      <c r="C96" s="17"/>
      <c r="D96" s="17"/>
      <c r="E96" s="301"/>
      <c r="F96" s="301"/>
      <c r="G96" s="301"/>
      <c r="H96" s="305"/>
      <c r="I96" s="314"/>
      <c r="J96" s="314"/>
      <c r="K96" s="315"/>
      <c r="L96" s="315"/>
      <c r="M96" s="315"/>
      <c r="N96" s="315"/>
      <c r="O96" s="315"/>
      <c r="P96" s="315"/>
      <c r="Q96" s="315"/>
      <c r="R96" s="315"/>
      <c r="S96" s="315"/>
      <c r="T96" s="315"/>
      <c r="U96" s="315"/>
      <c r="V96" s="315"/>
      <c r="W96" s="316"/>
      <c r="AG96" s="87"/>
      <c r="AH96" s="87">
        <f>W35</f>
        <v>78.574150238623901</v>
      </c>
      <c r="AI96" s="88">
        <f>S35</f>
        <v>157.1483004772478</v>
      </c>
      <c r="AJ96" s="88">
        <f>Q35</f>
        <v>68.139126619414995</v>
      </c>
      <c r="AK96" s="88">
        <f>O35</f>
        <v>89.009173857832806</v>
      </c>
      <c r="CD96" s="57">
        <f t="shared" si="216"/>
        <v>0</v>
      </c>
      <c r="CE96" s="57">
        <f t="shared" si="214"/>
        <v>-13</v>
      </c>
      <c r="CF96" s="57">
        <f t="shared" si="217"/>
        <v>0</v>
      </c>
      <c r="CG96" s="57" t="str">
        <f t="shared" si="218"/>
        <v>4</v>
      </c>
      <c r="CH96" s="57" t="str">
        <f t="shared" si="219"/>
        <v/>
      </c>
      <c r="CI96" s="57">
        <f t="shared" si="220"/>
        <v>0</v>
      </c>
      <c r="CJ96" s="57">
        <f t="shared" si="221"/>
        <v>0</v>
      </c>
      <c r="CK96" s="57">
        <f t="shared" si="222"/>
        <v>0</v>
      </c>
      <c r="CL96" s="57">
        <f t="shared" si="223"/>
        <v>0</v>
      </c>
      <c r="CM96" s="57" t="str">
        <f t="shared" si="224"/>
        <v/>
      </c>
      <c r="CN96" s="57">
        <f t="shared" si="225"/>
        <v>0</v>
      </c>
      <c r="CO96" s="57">
        <f t="shared" si="226"/>
        <v>2</v>
      </c>
      <c r="CP96" s="57">
        <f t="shared" si="227"/>
        <v>-11</v>
      </c>
      <c r="CQ96" s="57">
        <f t="shared" si="228"/>
        <v>0</v>
      </c>
      <c r="CR96" s="69">
        <f t="shared" si="229"/>
        <v>10</v>
      </c>
      <c r="CS96" s="69">
        <f t="shared" si="229"/>
        <v>10</v>
      </c>
      <c r="CT96" s="69">
        <f t="shared" si="229"/>
        <v>15</v>
      </c>
      <c r="CU96" s="69">
        <f t="shared" si="229"/>
        <v>15</v>
      </c>
      <c r="CV96" s="69">
        <f t="shared" si="229"/>
        <v>20</v>
      </c>
      <c r="CW96" s="69">
        <f t="shared" si="229"/>
        <v>20</v>
      </c>
      <c r="CX96" s="69">
        <f t="shared" si="229"/>
        <v>20</v>
      </c>
      <c r="CY96" s="69">
        <f t="shared" si="229"/>
        <v>20</v>
      </c>
      <c r="CZ96" s="57">
        <f t="shared" si="230"/>
        <v>0</v>
      </c>
      <c r="DA96" s="57">
        <f t="shared" si="231"/>
        <v>0</v>
      </c>
      <c r="DB96" s="57">
        <f t="shared" si="232"/>
        <v>0</v>
      </c>
      <c r="DC96" s="57">
        <f t="shared" si="233"/>
        <v>0</v>
      </c>
      <c r="DD96" s="57">
        <f t="shared" si="234"/>
        <v>0</v>
      </c>
      <c r="DE96" s="57">
        <f t="shared" si="235"/>
        <v>0</v>
      </c>
      <c r="DF96" s="57">
        <f t="shared" si="236"/>
        <v>0</v>
      </c>
      <c r="DG96" s="57">
        <f t="shared" si="237"/>
        <v>0</v>
      </c>
      <c r="DH96" s="68">
        <f t="shared" si="238"/>
        <v>0</v>
      </c>
      <c r="DI96" s="59">
        <f t="shared" si="239"/>
        <v>0</v>
      </c>
      <c r="DJ96" s="59">
        <f t="shared" si="240"/>
        <v>0</v>
      </c>
      <c r="DK96" s="59">
        <f t="shared" si="241"/>
        <v>0</v>
      </c>
      <c r="DL96" s="59">
        <f t="shared" si="242"/>
        <v>0</v>
      </c>
      <c r="DM96" s="59">
        <f t="shared" si="243"/>
        <v>0</v>
      </c>
      <c r="DN96" s="59">
        <f t="shared" si="244"/>
        <v>0</v>
      </c>
      <c r="DO96" s="59">
        <f t="shared" si="245"/>
        <v>0</v>
      </c>
      <c r="DP96" s="59">
        <f t="shared" si="246"/>
        <v>0</v>
      </c>
      <c r="DQ96" s="68">
        <f t="shared" si="247"/>
        <v>0</v>
      </c>
    </row>
    <row r="97" spans="1:237" ht="11.25" customHeight="1" x14ac:dyDescent="0.2">
      <c r="A97" s="7"/>
      <c r="B97" s="17"/>
      <c r="C97" s="17"/>
      <c r="D97" s="17"/>
      <c r="E97" s="312"/>
      <c r="F97" s="313"/>
      <c r="G97" s="313"/>
      <c r="H97" s="305"/>
      <c r="I97" s="314"/>
      <c r="J97" s="314"/>
      <c r="K97" s="315"/>
      <c r="L97" s="315"/>
      <c r="M97" s="315"/>
      <c r="N97" s="315"/>
      <c r="O97" s="315"/>
      <c r="P97" s="315"/>
      <c r="Q97" s="315"/>
      <c r="R97" s="315"/>
      <c r="S97" s="315"/>
      <c r="T97" s="315"/>
      <c r="U97" s="315"/>
      <c r="V97" s="315"/>
      <c r="W97" s="316"/>
      <c r="AG97" s="87"/>
      <c r="AH97" s="87">
        <f t="shared" ref="AH97:AH100" si="248">W36</f>
        <v>41.488396182082404</v>
      </c>
      <c r="AI97" s="88">
        <f>S36</f>
        <v>82.976792364164808</v>
      </c>
      <c r="AJ97" s="88">
        <f>Q36</f>
        <v>45.160394395353272</v>
      </c>
      <c r="AK97" s="88">
        <f>O36</f>
        <v>37.816397968811536</v>
      </c>
      <c r="CD97" s="57">
        <f t="shared" si="216"/>
        <v>0</v>
      </c>
      <c r="CE97" s="57">
        <f t="shared" si="214"/>
        <v>-14</v>
      </c>
      <c r="CF97" s="57">
        <f t="shared" si="217"/>
        <v>0</v>
      </c>
      <c r="CG97" s="57" t="str">
        <f t="shared" si="218"/>
        <v>4</v>
      </c>
      <c r="CH97" s="57" t="str">
        <f t="shared" si="219"/>
        <v/>
      </c>
      <c r="CI97" s="57">
        <f t="shared" si="220"/>
        <v>0</v>
      </c>
      <c r="CJ97" s="57">
        <f t="shared" si="221"/>
        <v>0</v>
      </c>
      <c r="CK97" s="57">
        <f t="shared" si="222"/>
        <v>0</v>
      </c>
      <c r="CL97" s="57">
        <f t="shared" si="223"/>
        <v>0</v>
      </c>
      <c r="CM97" s="57" t="str">
        <f t="shared" si="224"/>
        <v/>
      </c>
      <c r="CN97" s="57">
        <f t="shared" si="225"/>
        <v>0</v>
      </c>
      <c r="CO97" s="57">
        <f t="shared" si="226"/>
        <v>2</v>
      </c>
      <c r="CP97" s="57">
        <f t="shared" si="227"/>
        <v>-12</v>
      </c>
      <c r="CQ97" s="57">
        <f t="shared" si="228"/>
        <v>0</v>
      </c>
      <c r="CR97" s="69">
        <f t="shared" si="229"/>
        <v>10</v>
      </c>
      <c r="CS97" s="69">
        <f t="shared" si="229"/>
        <v>10</v>
      </c>
      <c r="CT97" s="69">
        <f t="shared" si="229"/>
        <v>15</v>
      </c>
      <c r="CU97" s="69">
        <f t="shared" si="229"/>
        <v>15</v>
      </c>
      <c r="CV97" s="69">
        <f t="shared" si="229"/>
        <v>20</v>
      </c>
      <c r="CW97" s="69">
        <f t="shared" si="229"/>
        <v>20</v>
      </c>
      <c r="CX97" s="69">
        <f t="shared" si="229"/>
        <v>20</v>
      </c>
      <c r="CY97" s="69">
        <f t="shared" si="229"/>
        <v>20</v>
      </c>
      <c r="CZ97" s="57">
        <f t="shared" si="230"/>
        <v>0</v>
      </c>
      <c r="DA97" s="57">
        <f t="shared" si="231"/>
        <v>0</v>
      </c>
      <c r="DB97" s="57">
        <f t="shared" si="232"/>
        <v>0</v>
      </c>
      <c r="DC97" s="57">
        <f t="shared" si="233"/>
        <v>0</v>
      </c>
      <c r="DD97" s="57">
        <f t="shared" si="234"/>
        <v>0</v>
      </c>
      <c r="DE97" s="57">
        <f t="shared" si="235"/>
        <v>0</v>
      </c>
      <c r="DF97" s="57">
        <f t="shared" si="236"/>
        <v>0</v>
      </c>
      <c r="DG97" s="57">
        <f t="shared" si="237"/>
        <v>0</v>
      </c>
      <c r="DH97" s="68">
        <f t="shared" si="238"/>
        <v>0</v>
      </c>
      <c r="DI97" s="59">
        <f t="shared" si="239"/>
        <v>0</v>
      </c>
      <c r="DJ97" s="59">
        <f t="shared" si="240"/>
        <v>0</v>
      </c>
      <c r="DK97" s="59">
        <f t="shared" si="241"/>
        <v>0</v>
      </c>
      <c r="DL97" s="59">
        <f t="shared" si="242"/>
        <v>0</v>
      </c>
      <c r="DM97" s="59">
        <f t="shared" si="243"/>
        <v>0</v>
      </c>
      <c r="DN97" s="59">
        <f t="shared" si="244"/>
        <v>0</v>
      </c>
      <c r="DO97" s="59">
        <f t="shared" si="245"/>
        <v>0</v>
      </c>
      <c r="DP97" s="59">
        <f t="shared" si="246"/>
        <v>0</v>
      </c>
      <c r="DQ97" s="68">
        <f t="shared" si="247"/>
        <v>0</v>
      </c>
    </row>
    <row r="98" spans="1:237" ht="11.25" customHeight="1" x14ac:dyDescent="0.2">
      <c r="A98" s="7"/>
      <c r="B98" s="17"/>
      <c r="C98" s="17"/>
      <c r="D98" s="17"/>
      <c r="E98" s="312"/>
      <c r="F98" s="313"/>
      <c r="G98" s="313"/>
      <c r="H98" s="308"/>
      <c r="I98" s="309"/>
      <c r="J98" s="309"/>
      <c r="K98" s="310"/>
      <c r="L98" s="310"/>
      <c r="M98" s="310"/>
      <c r="N98" s="310"/>
      <c r="O98" s="310"/>
      <c r="P98" s="310"/>
      <c r="Q98" s="310"/>
      <c r="R98" s="310"/>
      <c r="S98" s="310"/>
      <c r="T98" s="310"/>
      <c r="U98" s="310"/>
      <c r="V98" s="310"/>
      <c r="W98" s="311"/>
      <c r="AG98" s="87"/>
      <c r="AH98" s="87">
        <f t="shared" si="248"/>
        <v>81.253009995117822</v>
      </c>
      <c r="AI98" s="88">
        <f>S37</f>
        <v>162.50601999023564</v>
      </c>
      <c r="AJ98" s="88">
        <f>Q37</f>
        <v>72.256631032565238</v>
      </c>
      <c r="AK98" s="88">
        <f>O37</f>
        <v>90.249388957670419</v>
      </c>
      <c r="CD98" s="57">
        <f t="shared" si="216"/>
        <v>0</v>
      </c>
      <c r="CE98" s="57">
        <f t="shared" si="214"/>
        <v>-15</v>
      </c>
      <c r="CF98" s="57">
        <f t="shared" si="217"/>
        <v>0</v>
      </c>
      <c r="CG98" s="57" t="str">
        <f t="shared" si="218"/>
        <v>4</v>
      </c>
      <c r="CH98" s="57" t="str">
        <f t="shared" si="219"/>
        <v/>
      </c>
      <c r="CI98" s="57">
        <f t="shared" si="220"/>
        <v>0</v>
      </c>
      <c r="CJ98" s="57">
        <f t="shared" si="221"/>
        <v>0</v>
      </c>
      <c r="CK98" s="57">
        <f t="shared" si="222"/>
        <v>0</v>
      </c>
      <c r="CL98" s="57">
        <f t="shared" si="223"/>
        <v>0</v>
      </c>
      <c r="CM98" s="57" t="str">
        <f t="shared" si="224"/>
        <v/>
      </c>
      <c r="CN98" s="57">
        <f t="shared" si="225"/>
        <v>0</v>
      </c>
      <c r="CO98" s="57">
        <f t="shared" si="226"/>
        <v>2</v>
      </c>
      <c r="CP98" s="57">
        <f t="shared" si="227"/>
        <v>-13</v>
      </c>
      <c r="CQ98" s="57">
        <f t="shared" si="228"/>
        <v>0</v>
      </c>
      <c r="CR98" s="69">
        <f t="shared" si="229"/>
        <v>10</v>
      </c>
      <c r="CS98" s="69">
        <f t="shared" si="229"/>
        <v>10</v>
      </c>
      <c r="CT98" s="69">
        <f t="shared" si="229"/>
        <v>15</v>
      </c>
      <c r="CU98" s="69">
        <f t="shared" si="229"/>
        <v>15</v>
      </c>
      <c r="CV98" s="69">
        <f t="shared" si="229"/>
        <v>20</v>
      </c>
      <c r="CW98" s="69">
        <f t="shared" si="229"/>
        <v>20</v>
      </c>
      <c r="CX98" s="69">
        <f t="shared" si="229"/>
        <v>20</v>
      </c>
      <c r="CY98" s="69">
        <f t="shared" si="229"/>
        <v>20</v>
      </c>
      <c r="CZ98" s="57">
        <f t="shared" si="230"/>
        <v>0</v>
      </c>
      <c r="DA98" s="57">
        <f t="shared" si="231"/>
        <v>0</v>
      </c>
      <c r="DB98" s="57">
        <f t="shared" si="232"/>
        <v>0</v>
      </c>
      <c r="DC98" s="57">
        <f t="shared" si="233"/>
        <v>0</v>
      </c>
      <c r="DD98" s="57">
        <f t="shared" si="234"/>
        <v>0</v>
      </c>
      <c r="DE98" s="57">
        <f t="shared" si="235"/>
        <v>0</v>
      </c>
      <c r="DF98" s="57">
        <f t="shared" si="236"/>
        <v>0</v>
      </c>
      <c r="DG98" s="57">
        <f t="shared" si="237"/>
        <v>0</v>
      </c>
      <c r="DH98" s="68">
        <f t="shared" si="238"/>
        <v>0</v>
      </c>
      <c r="DI98" s="59">
        <f t="shared" si="239"/>
        <v>0</v>
      </c>
      <c r="DJ98" s="59">
        <f t="shared" si="240"/>
        <v>0</v>
      </c>
      <c r="DK98" s="59">
        <f t="shared" si="241"/>
        <v>0</v>
      </c>
      <c r="DL98" s="59">
        <f t="shared" si="242"/>
        <v>0</v>
      </c>
      <c r="DM98" s="59">
        <f t="shared" si="243"/>
        <v>0</v>
      </c>
      <c r="DN98" s="59">
        <f t="shared" si="244"/>
        <v>0</v>
      </c>
      <c r="DO98" s="59">
        <f t="shared" si="245"/>
        <v>0</v>
      </c>
      <c r="DP98" s="59">
        <f t="shared" si="246"/>
        <v>0</v>
      </c>
      <c r="DQ98" s="68">
        <f t="shared" si="247"/>
        <v>0</v>
      </c>
    </row>
    <row r="99" spans="1:237" ht="11.25" customHeight="1" x14ac:dyDescent="0.2">
      <c r="A99" s="7"/>
      <c r="B99" s="3"/>
      <c r="C99" s="3"/>
      <c r="D99" s="3"/>
      <c r="E99" s="3"/>
      <c r="F99" s="3"/>
      <c r="G99" s="3"/>
      <c r="H99" s="3"/>
      <c r="I99" s="3"/>
      <c r="J99" s="3"/>
      <c r="K99" s="3"/>
      <c r="L99" s="3"/>
      <c r="M99" s="3"/>
      <c r="N99" s="3"/>
      <c r="O99" s="3"/>
      <c r="P99" s="3"/>
      <c r="Q99" s="3"/>
      <c r="R99" s="3"/>
      <c r="S99" s="3"/>
      <c r="T99" s="3"/>
      <c r="U99" s="3"/>
      <c r="V99" s="3"/>
      <c r="W99" s="8"/>
      <c r="AG99" s="87"/>
      <c r="AH99" s="87">
        <f t="shared" si="248"/>
        <v>90.757666519096375</v>
      </c>
      <c r="AI99" s="88">
        <f>S38</f>
        <v>181.51533303819275</v>
      </c>
      <c r="AJ99" s="88">
        <f>Q38</f>
        <v>70.931271631832047</v>
      </c>
      <c r="AK99" s="88">
        <f>O38</f>
        <v>110.58406140636072</v>
      </c>
      <c r="CD99" s="57">
        <f t="shared" si="216"/>
        <v>0</v>
      </c>
      <c r="CE99" s="57">
        <f t="shared" si="214"/>
        <v>-16</v>
      </c>
      <c r="CF99" s="57">
        <f t="shared" si="217"/>
        <v>0</v>
      </c>
      <c r="CG99" s="57" t="str">
        <f t="shared" si="218"/>
        <v>4</v>
      </c>
      <c r="CH99" s="57" t="str">
        <f t="shared" si="219"/>
        <v/>
      </c>
      <c r="CI99" s="57">
        <f t="shared" si="220"/>
        <v>0</v>
      </c>
      <c r="CJ99" s="57">
        <f t="shared" si="221"/>
        <v>0</v>
      </c>
      <c r="CK99" s="57">
        <f t="shared" si="222"/>
        <v>0</v>
      </c>
      <c r="CL99" s="57">
        <f t="shared" si="223"/>
        <v>0</v>
      </c>
      <c r="CM99" s="57" t="str">
        <f t="shared" si="224"/>
        <v/>
      </c>
      <c r="CN99" s="57">
        <f t="shared" si="225"/>
        <v>0</v>
      </c>
      <c r="CO99" s="57">
        <f t="shared" si="226"/>
        <v>2</v>
      </c>
      <c r="CP99" s="57">
        <f t="shared" si="227"/>
        <v>-14</v>
      </c>
      <c r="CQ99" s="57">
        <f t="shared" si="228"/>
        <v>0</v>
      </c>
      <c r="CR99" s="69">
        <f t="shared" si="229"/>
        <v>10</v>
      </c>
      <c r="CS99" s="69">
        <f t="shared" si="229"/>
        <v>10</v>
      </c>
      <c r="CT99" s="69">
        <f t="shared" si="229"/>
        <v>15</v>
      </c>
      <c r="CU99" s="69">
        <f t="shared" si="229"/>
        <v>15</v>
      </c>
      <c r="CV99" s="69">
        <f t="shared" si="229"/>
        <v>20</v>
      </c>
      <c r="CW99" s="69">
        <f t="shared" si="229"/>
        <v>20</v>
      </c>
      <c r="CX99" s="69">
        <f t="shared" si="229"/>
        <v>20</v>
      </c>
      <c r="CY99" s="69">
        <f t="shared" si="229"/>
        <v>20</v>
      </c>
      <c r="CZ99" s="57">
        <f t="shared" si="230"/>
        <v>0</v>
      </c>
      <c r="DA99" s="57">
        <f t="shared" si="231"/>
        <v>0</v>
      </c>
      <c r="DB99" s="57">
        <f t="shared" si="232"/>
        <v>0</v>
      </c>
      <c r="DC99" s="57">
        <f t="shared" si="233"/>
        <v>0</v>
      </c>
      <c r="DD99" s="57">
        <f t="shared" si="234"/>
        <v>0</v>
      </c>
      <c r="DE99" s="57">
        <f t="shared" si="235"/>
        <v>0</v>
      </c>
      <c r="DF99" s="57">
        <f t="shared" si="236"/>
        <v>0</v>
      </c>
      <c r="DG99" s="57">
        <f t="shared" si="237"/>
        <v>0</v>
      </c>
      <c r="DH99" s="68">
        <f t="shared" si="238"/>
        <v>0</v>
      </c>
      <c r="DI99" s="59">
        <f t="shared" si="239"/>
        <v>0</v>
      </c>
      <c r="DJ99" s="59">
        <f t="shared" si="240"/>
        <v>0</v>
      </c>
      <c r="DK99" s="59">
        <f t="shared" si="241"/>
        <v>0</v>
      </c>
      <c r="DL99" s="59">
        <f t="shared" si="242"/>
        <v>0</v>
      </c>
      <c r="DM99" s="59">
        <f t="shared" si="243"/>
        <v>0</v>
      </c>
      <c r="DN99" s="59">
        <f t="shared" si="244"/>
        <v>0</v>
      </c>
      <c r="DO99" s="59">
        <f t="shared" si="245"/>
        <v>0</v>
      </c>
      <c r="DP99" s="59">
        <f t="shared" si="246"/>
        <v>0</v>
      </c>
      <c r="DQ99" s="68">
        <f t="shared" si="247"/>
        <v>0</v>
      </c>
    </row>
    <row r="100" spans="1:237" ht="12" customHeight="1" x14ac:dyDescent="0.2">
      <c r="A100" s="7"/>
      <c r="B100" s="3"/>
      <c r="C100" s="3"/>
      <c r="D100" s="3"/>
      <c r="E100" s="3"/>
      <c r="F100" s="3"/>
      <c r="G100" s="3"/>
      <c r="H100" s="3"/>
      <c r="I100" s="3"/>
      <c r="J100" s="3"/>
      <c r="K100" s="3"/>
      <c r="L100" s="3"/>
      <c r="M100" s="3"/>
      <c r="N100" s="3"/>
      <c r="O100" s="3"/>
      <c r="P100" s="3"/>
      <c r="Q100" s="3"/>
      <c r="R100" s="3"/>
      <c r="S100" s="3"/>
      <c r="T100" s="3"/>
      <c r="U100" s="3"/>
      <c r="V100" s="3"/>
      <c r="W100" s="8"/>
      <c r="AG100" s="87"/>
      <c r="AH100" s="87">
        <f t="shared" si="248"/>
        <v>90.959710196630368</v>
      </c>
      <c r="AI100" s="88">
        <f>S39</f>
        <v>181.91942039326074</v>
      </c>
      <c r="AJ100" s="88">
        <f>Q39</f>
        <v>80.012437896115046</v>
      </c>
      <c r="AK100" s="88">
        <f>O39</f>
        <v>101.90698249714571</v>
      </c>
      <c r="CD100" s="57">
        <f t="shared" si="216"/>
        <v>0</v>
      </c>
      <c r="CE100" s="57">
        <f t="shared" si="214"/>
        <v>-17</v>
      </c>
      <c r="CF100" s="57">
        <f t="shared" si="217"/>
        <v>0</v>
      </c>
      <c r="CG100" s="57" t="str">
        <f t="shared" si="218"/>
        <v>4</v>
      </c>
      <c r="CH100" s="57" t="str">
        <f t="shared" si="219"/>
        <v/>
      </c>
      <c r="CI100" s="57">
        <f t="shared" si="220"/>
        <v>0</v>
      </c>
      <c r="CJ100" s="57">
        <f t="shared" si="221"/>
        <v>0</v>
      </c>
      <c r="CK100" s="57">
        <f t="shared" si="222"/>
        <v>0</v>
      </c>
      <c r="CL100" s="57">
        <f t="shared" si="223"/>
        <v>0</v>
      </c>
      <c r="CM100" s="57" t="str">
        <f t="shared" si="224"/>
        <v/>
      </c>
      <c r="CN100" s="57">
        <f t="shared" si="225"/>
        <v>0</v>
      </c>
      <c r="CO100" s="57">
        <f t="shared" si="226"/>
        <v>2</v>
      </c>
      <c r="CP100" s="57">
        <f t="shared" si="227"/>
        <v>-15</v>
      </c>
      <c r="CQ100" s="57">
        <f t="shared" si="228"/>
        <v>0</v>
      </c>
      <c r="CR100" s="69">
        <f t="shared" si="229"/>
        <v>10</v>
      </c>
      <c r="CS100" s="69">
        <f t="shared" si="229"/>
        <v>10</v>
      </c>
      <c r="CT100" s="69">
        <f t="shared" si="229"/>
        <v>15</v>
      </c>
      <c r="CU100" s="69">
        <f t="shared" si="229"/>
        <v>15</v>
      </c>
      <c r="CV100" s="69">
        <f t="shared" si="229"/>
        <v>20</v>
      </c>
      <c r="CW100" s="69">
        <f t="shared" si="229"/>
        <v>20</v>
      </c>
      <c r="CX100" s="69">
        <f t="shared" si="229"/>
        <v>20</v>
      </c>
      <c r="CY100" s="69">
        <f t="shared" si="229"/>
        <v>20</v>
      </c>
      <c r="CZ100" s="57">
        <f t="shared" si="230"/>
        <v>0</v>
      </c>
      <c r="DA100" s="57">
        <f t="shared" si="231"/>
        <v>0</v>
      </c>
      <c r="DB100" s="57">
        <f t="shared" si="232"/>
        <v>0</v>
      </c>
      <c r="DC100" s="57">
        <f t="shared" si="233"/>
        <v>0</v>
      </c>
      <c r="DD100" s="57">
        <f t="shared" si="234"/>
        <v>0</v>
      </c>
      <c r="DE100" s="57">
        <f t="shared" si="235"/>
        <v>0</v>
      </c>
      <c r="DF100" s="57">
        <f t="shared" si="236"/>
        <v>0</v>
      </c>
      <c r="DG100" s="57">
        <f t="shared" si="237"/>
        <v>0</v>
      </c>
      <c r="DH100" s="68">
        <f t="shared" si="238"/>
        <v>0</v>
      </c>
      <c r="DI100" s="59">
        <f t="shared" si="239"/>
        <v>0</v>
      </c>
      <c r="DJ100" s="59">
        <f t="shared" si="240"/>
        <v>0</v>
      </c>
      <c r="DK100" s="59">
        <f t="shared" si="241"/>
        <v>0</v>
      </c>
      <c r="DL100" s="59">
        <f t="shared" si="242"/>
        <v>0</v>
      </c>
      <c r="DM100" s="59">
        <f t="shared" si="243"/>
        <v>0</v>
      </c>
      <c r="DN100" s="59">
        <f t="shared" si="244"/>
        <v>0</v>
      </c>
      <c r="DO100" s="59">
        <f t="shared" si="245"/>
        <v>0</v>
      </c>
      <c r="DP100" s="59">
        <f t="shared" si="246"/>
        <v>0</v>
      </c>
      <c r="DQ100" s="68">
        <f t="shared" si="247"/>
        <v>0</v>
      </c>
    </row>
    <row r="101" spans="1:237" ht="16.5" customHeight="1" x14ac:dyDescent="0.2">
      <c r="A101" s="7"/>
      <c r="B101" s="3"/>
      <c r="C101" s="3"/>
      <c r="D101" s="3"/>
      <c r="E101" s="3"/>
      <c r="F101" s="3"/>
      <c r="G101" s="3"/>
      <c r="H101" s="3"/>
      <c r="I101" s="3"/>
      <c r="J101" s="3"/>
      <c r="K101" s="3"/>
      <c r="L101" s="3"/>
      <c r="M101" s="3"/>
      <c r="N101" s="3"/>
      <c r="O101" s="3"/>
      <c r="P101" s="3"/>
      <c r="Q101" s="3"/>
      <c r="R101" s="3"/>
      <c r="S101" s="3"/>
      <c r="T101" s="3"/>
      <c r="U101" s="3"/>
      <c r="V101" s="3"/>
      <c r="W101" s="8"/>
      <c r="AG101" s="87"/>
      <c r="AH101" s="87">
        <f>W41</f>
        <v>76.606586626310175</v>
      </c>
      <c r="AI101" s="88">
        <f>S41</f>
        <v>153.21317325262035</v>
      </c>
      <c r="AJ101" s="88">
        <f>Q41</f>
        <v>67.299972315056124</v>
      </c>
      <c r="AK101" s="88">
        <f>O41</f>
        <v>85.913200937564241</v>
      </c>
      <c r="CD101" s="57">
        <f t="shared" si="216"/>
        <v>0</v>
      </c>
      <c r="CE101" s="57">
        <f t="shared" si="214"/>
        <v>-18</v>
      </c>
      <c r="CF101" s="57">
        <f t="shared" si="217"/>
        <v>0</v>
      </c>
      <c r="CG101" s="57" t="str">
        <f t="shared" si="218"/>
        <v>4</v>
      </c>
      <c r="CH101" s="57" t="str">
        <f t="shared" si="219"/>
        <v/>
      </c>
      <c r="CI101" s="57">
        <f t="shared" si="220"/>
        <v>0</v>
      </c>
      <c r="CJ101" s="57">
        <f t="shared" si="221"/>
        <v>0</v>
      </c>
      <c r="CK101" s="57">
        <f t="shared" si="222"/>
        <v>0</v>
      </c>
      <c r="CL101" s="57">
        <f t="shared" si="223"/>
        <v>0</v>
      </c>
      <c r="CM101" s="57" t="str">
        <f t="shared" si="224"/>
        <v/>
      </c>
      <c r="CN101" s="57">
        <f t="shared" si="225"/>
        <v>0</v>
      </c>
      <c r="CO101" s="57">
        <f t="shared" si="226"/>
        <v>2</v>
      </c>
      <c r="CP101" s="57">
        <f t="shared" si="227"/>
        <v>-16</v>
      </c>
      <c r="CQ101" s="57">
        <f t="shared" si="228"/>
        <v>0</v>
      </c>
      <c r="CR101" s="69">
        <f t="shared" si="229"/>
        <v>10</v>
      </c>
      <c r="CS101" s="69">
        <f t="shared" si="229"/>
        <v>10</v>
      </c>
      <c r="CT101" s="69">
        <f t="shared" si="229"/>
        <v>15</v>
      </c>
      <c r="CU101" s="69">
        <f t="shared" si="229"/>
        <v>15</v>
      </c>
      <c r="CV101" s="69">
        <f t="shared" si="229"/>
        <v>20</v>
      </c>
      <c r="CW101" s="69">
        <f t="shared" si="229"/>
        <v>20</v>
      </c>
      <c r="CX101" s="69">
        <f t="shared" si="229"/>
        <v>20</v>
      </c>
      <c r="CY101" s="69">
        <f t="shared" si="229"/>
        <v>20</v>
      </c>
      <c r="CZ101" s="57">
        <f t="shared" si="230"/>
        <v>0</v>
      </c>
      <c r="DA101" s="57">
        <f t="shared" si="231"/>
        <v>0</v>
      </c>
      <c r="DB101" s="57">
        <f t="shared" si="232"/>
        <v>0</v>
      </c>
      <c r="DC101" s="57">
        <f t="shared" si="233"/>
        <v>0</v>
      </c>
      <c r="DD101" s="57">
        <f t="shared" si="234"/>
        <v>0</v>
      </c>
      <c r="DE101" s="57">
        <f t="shared" si="235"/>
        <v>0</v>
      </c>
      <c r="DF101" s="57">
        <f t="shared" si="236"/>
        <v>0</v>
      </c>
      <c r="DG101" s="57">
        <f t="shared" si="237"/>
        <v>0</v>
      </c>
      <c r="DH101" s="68">
        <f t="shared" si="238"/>
        <v>0</v>
      </c>
      <c r="DI101" s="59">
        <f t="shared" si="239"/>
        <v>0</v>
      </c>
      <c r="DJ101" s="59">
        <f t="shared" si="240"/>
        <v>0</v>
      </c>
      <c r="DK101" s="59">
        <f t="shared" si="241"/>
        <v>0</v>
      </c>
      <c r="DL101" s="59">
        <f t="shared" si="242"/>
        <v>0</v>
      </c>
      <c r="DM101" s="59">
        <f t="shared" si="243"/>
        <v>0</v>
      </c>
      <c r="DN101" s="59">
        <f t="shared" si="244"/>
        <v>0</v>
      </c>
      <c r="DO101" s="59">
        <f t="shared" si="245"/>
        <v>0</v>
      </c>
      <c r="DP101" s="59">
        <f t="shared" si="246"/>
        <v>0</v>
      </c>
      <c r="DQ101" s="68">
        <f t="shared" si="247"/>
        <v>0</v>
      </c>
    </row>
    <row r="102" spans="1:237" ht="16.5" customHeight="1" x14ac:dyDescent="0.2">
      <c r="A102" s="7"/>
      <c r="B102" s="3"/>
      <c r="C102" s="3"/>
      <c r="D102" s="3"/>
      <c r="E102" s="3"/>
      <c r="F102" s="3"/>
      <c r="G102" s="3"/>
      <c r="H102" s="3"/>
      <c r="I102" s="3"/>
      <c r="J102" s="3"/>
      <c r="K102" s="3"/>
      <c r="L102" s="3"/>
      <c r="M102" s="3"/>
      <c r="N102" s="3"/>
      <c r="O102" s="3"/>
      <c r="P102" s="3"/>
      <c r="Q102" s="3"/>
      <c r="R102" s="3"/>
      <c r="S102" s="3"/>
      <c r="T102" s="3"/>
      <c r="U102" s="3"/>
      <c r="V102" s="3"/>
      <c r="W102" s="8"/>
      <c r="CD102" s="57">
        <f t="shared" si="216"/>
        <v>0</v>
      </c>
      <c r="CE102" s="57">
        <f t="shared" si="214"/>
        <v>-19</v>
      </c>
      <c r="CF102" s="57">
        <f t="shared" si="217"/>
        <v>0</v>
      </c>
      <c r="CG102" s="57" t="str">
        <f t="shared" si="218"/>
        <v>4</v>
      </c>
      <c r="CH102" s="57" t="str">
        <f t="shared" si="219"/>
        <v/>
      </c>
      <c r="CI102" s="57">
        <f t="shared" si="220"/>
        <v>0</v>
      </c>
      <c r="CJ102" s="57">
        <f t="shared" si="221"/>
        <v>0</v>
      </c>
      <c r="CK102" s="57">
        <f t="shared" si="222"/>
        <v>0</v>
      </c>
      <c r="CL102" s="57">
        <f t="shared" si="223"/>
        <v>0</v>
      </c>
      <c r="CM102" s="57" t="str">
        <f t="shared" si="224"/>
        <v/>
      </c>
      <c r="CN102" s="57">
        <f t="shared" si="225"/>
        <v>0</v>
      </c>
      <c r="CO102" s="57">
        <f t="shared" si="226"/>
        <v>2</v>
      </c>
      <c r="CP102" s="57">
        <f t="shared" si="227"/>
        <v>-17</v>
      </c>
      <c r="CQ102" s="57">
        <f t="shared" si="228"/>
        <v>0</v>
      </c>
      <c r="CR102" s="69">
        <f t="shared" si="229"/>
        <v>10</v>
      </c>
      <c r="CS102" s="69">
        <f t="shared" si="229"/>
        <v>10</v>
      </c>
      <c r="CT102" s="69">
        <f t="shared" si="229"/>
        <v>15</v>
      </c>
      <c r="CU102" s="69">
        <f t="shared" si="229"/>
        <v>15</v>
      </c>
      <c r="CV102" s="69">
        <f t="shared" si="229"/>
        <v>20</v>
      </c>
      <c r="CW102" s="69">
        <f t="shared" si="229"/>
        <v>20</v>
      </c>
      <c r="CX102" s="69">
        <f t="shared" si="229"/>
        <v>20</v>
      </c>
      <c r="CY102" s="69">
        <f t="shared" si="229"/>
        <v>20</v>
      </c>
      <c r="CZ102" s="57">
        <f t="shared" si="230"/>
        <v>0</v>
      </c>
      <c r="DA102" s="57">
        <f t="shared" si="231"/>
        <v>0</v>
      </c>
      <c r="DB102" s="57">
        <f t="shared" si="232"/>
        <v>0</v>
      </c>
      <c r="DC102" s="57">
        <f t="shared" si="233"/>
        <v>0</v>
      </c>
      <c r="DD102" s="57">
        <f t="shared" si="234"/>
        <v>0</v>
      </c>
      <c r="DE102" s="57">
        <f t="shared" si="235"/>
        <v>0</v>
      </c>
      <c r="DF102" s="57">
        <f t="shared" si="236"/>
        <v>0</v>
      </c>
      <c r="DG102" s="57">
        <f t="shared" si="237"/>
        <v>0</v>
      </c>
      <c r="DH102" s="68">
        <f t="shared" si="238"/>
        <v>0</v>
      </c>
      <c r="DI102" s="59">
        <f t="shared" si="239"/>
        <v>0</v>
      </c>
      <c r="DJ102" s="59">
        <f t="shared" si="240"/>
        <v>0</v>
      </c>
      <c r="DK102" s="59">
        <f t="shared" si="241"/>
        <v>0</v>
      </c>
      <c r="DL102" s="59">
        <f t="shared" si="242"/>
        <v>0</v>
      </c>
      <c r="DM102" s="59">
        <f t="shared" si="243"/>
        <v>0</v>
      </c>
      <c r="DN102" s="59">
        <f t="shared" si="244"/>
        <v>0</v>
      </c>
      <c r="DO102" s="59">
        <f t="shared" si="245"/>
        <v>0</v>
      </c>
      <c r="DP102" s="59">
        <f t="shared" si="246"/>
        <v>0</v>
      </c>
      <c r="DQ102" s="68">
        <f t="shared" si="247"/>
        <v>0</v>
      </c>
    </row>
    <row r="103" spans="1:237" ht="16.5" customHeight="1" x14ac:dyDescent="0.2">
      <c r="A103" s="7"/>
      <c r="B103" s="3"/>
      <c r="C103" s="3"/>
      <c r="D103" s="3"/>
      <c r="E103" s="3"/>
      <c r="F103" s="3"/>
      <c r="G103" s="3"/>
      <c r="H103" s="3"/>
      <c r="I103" s="3"/>
      <c r="J103" s="3"/>
      <c r="K103" s="3"/>
      <c r="L103" s="3"/>
      <c r="M103" s="3"/>
      <c r="N103" s="3"/>
      <c r="O103" s="3"/>
      <c r="P103" s="3"/>
      <c r="Q103" s="3"/>
      <c r="R103" s="3"/>
      <c r="S103" s="3"/>
      <c r="T103" s="3"/>
      <c r="U103" s="3"/>
      <c r="V103" s="3"/>
      <c r="W103" s="8"/>
      <c r="CD103" s="57">
        <f t="shared" si="216"/>
        <v>0</v>
      </c>
      <c r="CE103" s="57">
        <f t="shared" si="214"/>
        <v>-20</v>
      </c>
      <c r="CF103" s="57">
        <f t="shared" si="217"/>
        <v>0</v>
      </c>
      <c r="CG103" s="57" t="str">
        <f t="shared" si="218"/>
        <v>4</v>
      </c>
      <c r="CH103" s="57" t="str">
        <f t="shared" si="219"/>
        <v/>
      </c>
      <c r="CI103" s="57">
        <f t="shared" si="220"/>
        <v>0</v>
      </c>
      <c r="CJ103" s="57">
        <f t="shared" si="221"/>
        <v>0</v>
      </c>
      <c r="CK103" s="57">
        <f t="shared" si="222"/>
        <v>0</v>
      </c>
      <c r="CL103" s="57">
        <f t="shared" si="223"/>
        <v>0</v>
      </c>
      <c r="CM103" s="57" t="str">
        <f t="shared" si="224"/>
        <v/>
      </c>
      <c r="CN103" s="57">
        <f t="shared" si="225"/>
        <v>0</v>
      </c>
      <c r="CO103" s="57">
        <f t="shared" si="226"/>
        <v>2</v>
      </c>
      <c r="CP103" s="57">
        <f t="shared" si="227"/>
        <v>-18</v>
      </c>
      <c r="CQ103" s="57">
        <f t="shared" si="228"/>
        <v>0</v>
      </c>
      <c r="CR103" s="69">
        <f t="shared" si="229"/>
        <v>10</v>
      </c>
      <c r="CS103" s="69">
        <f t="shared" si="229"/>
        <v>10</v>
      </c>
      <c r="CT103" s="69">
        <f t="shared" si="229"/>
        <v>15</v>
      </c>
      <c r="CU103" s="69">
        <f t="shared" si="229"/>
        <v>15</v>
      </c>
      <c r="CV103" s="69">
        <f t="shared" si="229"/>
        <v>20</v>
      </c>
      <c r="CW103" s="69">
        <f t="shared" si="229"/>
        <v>20</v>
      </c>
      <c r="CX103" s="69">
        <f t="shared" si="229"/>
        <v>20</v>
      </c>
      <c r="CY103" s="69">
        <f t="shared" si="229"/>
        <v>20</v>
      </c>
      <c r="CZ103" s="57">
        <f t="shared" si="230"/>
        <v>0</v>
      </c>
      <c r="DA103" s="57">
        <f t="shared" si="231"/>
        <v>0</v>
      </c>
      <c r="DB103" s="57">
        <f t="shared" si="232"/>
        <v>0</v>
      </c>
      <c r="DC103" s="57">
        <f t="shared" si="233"/>
        <v>0</v>
      </c>
      <c r="DD103" s="57">
        <f t="shared" si="234"/>
        <v>0</v>
      </c>
      <c r="DE103" s="57">
        <f t="shared" si="235"/>
        <v>0</v>
      </c>
      <c r="DF103" s="57">
        <f t="shared" si="236"/>
        <v>0</v>
      </c>
      <c r="DG103" s="57">
        <f t="shared" si="237"/>
        <v>0</v>
      </c>
      <c r="DH103" s="68">
        <f t="shared" si="238"/>
        <v>0</v>
      </c>
      <c r="DI103" s="59">
        <f t="shared" si="239"/>
        <v>0</v>
      </c>
      <c r="DJ103" s="59">
        <f t="shared" si="240"/>
        <v>0</v>
      </c>
      <c r="DK103" s="59">
        <f t="shared" si="241"/>
        <v>0</v>
      </c>
      <c r="DL103" s="59">
        <f t="shared" si="242"/>
        <v>0</v>
      </c>
      <c r="DM103" s="59">
        <f t="shared" si="243"/>
        <v>0</v>
      </c>
      <c r="DN103" s="59">
        <f t="shared" si="244"/>
        <v>0</v>
      </c>
      <c r="DO103" s="59">
        <f t="shared" si="245"/>
        <v>0</v>
      </c>
      <c r="DP103" s="59">
        <f t="shared" si="246"/>
        <v>0</v>
      </c>
      <c r="DQ103" s="68">
        <f t="shared" si="247"/>
        <v>0</v>
      </c>
    </row>
    <row r="104" spans="1:237" ht="16.5" customHeight="1" x14ac:dyDescent="0.2">
      <c r="A104" s="7"/>
      <c r="B104" s="3"/>
      <c r="C104" s="3"/>
      <c r="D104" s="3"/>
      <c r="E104" s="3"/>
      <c r="F104" s="3"/>
      <c r="G104" s="3"/>
      <c r="H104" s="3"/>
      <c r="I104" s="3"/>
      <c r="J104" s="3"/>
      <c r="K104" s="3"/>
      <c r="L104" s="3"/>
      <c r="M104" s="3"/>
      <c r="N104" s="3"/>
      <c r="O104" s="3"/>
      <c r="P104" s="3"/>
      <c r="Q104" s="3"/>
      <c r="R104" s="3"/>
      <c r="S104" s="3"/>
      <c r="T104" s="3"/>
      <c r="U104" s="3"/>
      <c r="V104" s="3"/>
      <c r="W104" s="8"/>
      <c r="CD104" s="57">
        <f t="shared" si="216"/>
        <v>0</v>
      </c>
      <c r="CE104" s="57">
        <f t="shared" si="214"/>
        <v>-21</v>
      </c>
      <c r="CF104" s="57">
        <f t="shared" si="217"/>
        <v>0</v>
      </c>
      <c r="CG104" s="57" t="str">
        <f t="shared" si="218"/>
        <v>4</v>
      </c>
      <c r="CH104" s="57" t="str">
        <f t="shared" si="219"/>
        <v/>
      </c>
      <c r="CI104" s="57">
        <f t="shared" si="220"/>
        <v>0</v>
      </c>
      <c r="CJ104" s="57">
        <f t="shared" si="221"/>
        <v>0</v>
      </c>
      <c r="CK104" s="57">
        <f t="shared" si="222"/>
        <v>0</v>
      </c>
      <c r="CL104" s="57">
        <f t="shared" si="223"/>
        <v>0</v>
      </c>
      <c r="CM104" s="57" t="str">
        <f t="shared" si="224"/>
        <v/>
      </c>
      <c r="CN104" s="57">
        <f t="shared" si="225"/>
        <v>0</v>
      </c>
      <c r="CO104" s="57">
        <f t="shared" si="226"/>
        <v>2</v>
      </c>
      <c r="CP104" s="57">
        <f t="shared" si="227"/>
        <v>-19</v>
      </c>
      <c r="CQ104" s="57">
        <f t="shared" si="228"/>
        <v>0</v>
      </c>
      <c r="CR104" s="69">
        <f t="shared" si="229"/>
        <v>10</v>
      </c>
      <c r="CS104" s="69">
        <f t="shared" si="229"/>
        <v>10</v>
      </c>
      <c r="CT104" s="69">
        <f t="shared" si="229"/>
        <v>15</v>
      </c>
      <c r="CU104" s="69">
        <f t="shared" si="229"/>
        <v>15</v>
      </c>
      <c r="CV104" s="69">
        <f t="shared" si="229"/>
        <v>20</v>
      </c>
      <c r="CW104" s="69">
        <f t="shared" si="229"/>
        <v>20</v>
      </c>
      <c r="CX104" s="69">
        <f t="shared" si="229"/>
        <v>20</v>
      </c>
      <c r="CY104" s="69">
        <f t="shared" ref="CY104:CY121" si="249">CY103</f>
        <v>20</v>
      </c>
      <c r="CZ104" s="57">
        <f t="shared" si="230"/>
        <v>0</v>
      </c>
      <c r="DA104" s="57">
        <f t="shared" si="231"/>
        <v>0</v>
      </c>
      <c r="DB104" s="57">
        <f t="shared" si="232"/>
        <v>0</v>
      </c>
      <c r="DC104" s="57">
        <f t="shared" si="233"/>
        <v>0</v>
      </c>
      <c r="DD104" s="57">
        <f t="shared" si="234"/>
        <v>0</v>
      </c>
      <c r="DE104" s="57">
        <f t="shared" si="235"/>
        <v>0</v>
      </c>
      <c r="DF104" s="57">
        <f t="shared" si="236"/>
        <v>0</v>
      </c>
      <c r="DG104" s="57">
        <f t="shared" si="237"/>
        <v>0</v>
      </c>
      <c r="DH104" s="68">
        <f t="shared" si="238"/>
        <v>0</v>
      </c>
      <c r="DI104" s="59">
        <f t="shared" si="239"/>
        <v>0</v>
      </c>
      <c r="DJ104" s="59">
        <f t="shared" si="240"/>
        <v>0</v>
      </c>
      <c r="DK104" s="59">
        <f t="shared" si="241"/>
        <v>0</v>
      </c>
      <c r="DL104" s="59">
        <f t="shared" si="242"/>
        <v>0</v>
      </c>
      <c r="DM104" s="59">
        <f t="shared" si="243"/>
        <v>0</v>
      </c>
      <c r="DN104" s="59">
        <f t="shared" si="244"/>
        <v>0</v>
      </c>
      <c r="DO104" s="59">
        <f t="shared" si="245"/>
        <v>0</v>
      </c>
      <c r="DP104" s="59">
        <f t="shared" si="246"/>
        <v>0</v>
      </c>
      <c r="DQ104" s="68">
        <f t="shared" si="247"/>
        <v>0</v>
      </c>
    </row>
    <row r="105" spans="1:237" ht="16.5" customHeight="1" x14ac:dyDescent="0.2">
      <c r="A105" s="9"/>
      <c r="B105" s="10"/>
      <c r="C105" s="10"/>
      <c r="D105" s="10"/>
      <c r="E105" s="10"/>
      <c r="F105" s="10"/>
      <c r="G105" s="10"/>
      <c r="H105" s="10"/>
      <c r="I105" s="10"/>
      <c r="J105" s="10"/>
      <c r="K105" s="10"/>
      <c r="L105" s="10"/>
      <c r="M105" s="10"/>
      <c r="N105" s="10"/>
      <c r="O105" s="10"/>
      <c r="P105" s="10"/>
      <c r="Q105" s="10"/>
      <c r="R105" s="10"/>
      <c r="S105" s="10"/>
      <c r="T105" s="10"/>
      <c r="U105" s="10"/>
      <c r="V105" s="10"/>
      <c r="W105" s="11"/>
      <c r="CD105" s="57">
        <f t="shared" si="216"/>
        <v>0</v>
      </c>
      <c r="CE105" s="57">
        <f t="shared" si="214"/>
        <v>-22</v>
      </c>
      <c r="CF105" s="57">
        <f t="shared" si="217"/>
        <v>0</v>
      </c>
      <c r="CG105" s="57" t="str">
        <f t="shared" si="218"/>
        <v>4</v>
      </c>
      <c r="CH105" s="57" t="str">
        <f t="shared" si="219"/>
        <v/>
      </c>
      <c r="CI105" s="57">
        <f t="shared" si="220"/>
        <v>0</v>
      </c>
      <c r="CJ105" s="57">
        <f t="shared" si="221"/>
        <v>0</v>
      </c>
      <c r="CK105" s="57">
        <f t="shared" si="222"/>
        <v>0</v>
      </c>
      <c r="CL105" s="57">
        <f t="shared" si="223"/>
        <v>0</v>
      </c>
      <c r="CM105" s="57" t="str">
        <f t="shared" si="224"/>
        <v/>
      </c>
      <c r="CN105" s="57">
        <f t="shared" si="225"/>
        <v>0</v>
      </c>
      <c r="CO105" s="57">
        <f t="shared" si="226"/>
        <v>2</v>
      </c>
      <c r="CP105" s="57">
        <f t="shared" si="227"/>
        <v>-20</v>
      </c>
      <c r="CQ105" s="57">
        <f t="shared" si="228"/>
        <v>0</v>
      </c>
      <c r="CR105" s="69">
        <f t="shared" ref="CR105:CX121" si="250">CR104</f>
        <v>10</v>
      </c>
      <c r="CS105" s="69">
        <f t="shared" si="250"/>
        <v>10</v>
      </c>
      <c r="CT105" s="69">
        <f t="shared" si="250"/>
        <v>15</v>
      </c>
      <c r="CU105" s="69">
        <f t="shared" si="250"/>
        <v>15</v>
      </c>
      <c r="CV105" s="69">
        <f t="shared" si="250"/>
        <v>20</v>
      </c>
      <c r="CW105" s="69">
        <f t="shared" si="250"/>
        <v>20</v>
      </c>
      <c r="CX105" s="69">
        <f t="shared" si="250"/>
        <v>20</v>
      </c>
      <c r="CY105" s="69">
        <f t="shared" si="249"/>
        <v>20</v>
      </c>
      <c r="CZ105" s="57">
        <f t="shared" si="230"/>
        <v>0</v>
      </c>
      <c r="DA105" s="57">
        <f t="shared" si="231"/>
        <v>0</v>
      </c>
      <c r="DB105" s="57">
        <f t="shared" si="232"/>
        <v>0</v>
      </c>
      <c r="DC105" s="57">
        <f t="shared" si="233"/>
        <v>0</v>
      </c>
      <c r="DD105" s="57">
        <f t="shared" si="234"/>
        <v>0</v>
      </c>
      <c r="DE105" s="57">
        <f t="shared" si="235"/>
        <v>0</v>
      </c>
      <c r="DF105" s="57">
        <f t="shared" si="236"/>
        <v>0</v>
      </c>
      <c r="DG105" s="57">
        <f t="shared" si="237"/>
        <v>0</v>
      </c>
      <c r="DH105" s="68">
        <f t="shared" si="238"/>
        <v>0</v>
      </c>
      <c r="DI105" s="59">
        <f t="shared" si="239"/>
        <v>0</v>
      </c>
      <c r="DJ105" s="59">
        <f t="shared" si="240"/>
        <v>0</v>
      </c>
      <c r="DK105" s="59">
        <f t="shared" si="241"/>
        <v>0</v>
      </c>
      <c r="DL105" s="59">
        <f t="shared" si="242"/>
        <v>0</v>
      </c>
      <c r="DM105" s="59">
        <f t="shared" si="243"/>
        <v>0</v>
      </c>
      <c r="DN105" s="59">
        <f t="shared" si="244"/>
        <v>0</v>
      </c>
      <c r="DO105" s="59">
        <f t="shared" si="245"/>
        <v>0</v>
      </c>
      <c r="DP105" s="59">
        <f t="shared" si="246"/>
        <v>0</v>
      </c>
      <c r="DQ105" s="68">
        <f t="shared" si="247"/>
        <v>0</v>
      </c>
    </row>
    <row r="106" spans="1:237" s="86" customFormat="1" ht="16.5" customHeight="1" x14ac:dyDescent="0.2">
      <c r="A106" s="6"/>
      <c r="B106" s="6"/>
      <c r="C106" s="6"/>
      <c r="D106" s="6"/>
      <c r="E106" s="6"/>
      <c r="F106" s="6"/>
      <c r="G106" s="6"/>
      <c r="H106" s="6"/>
      <c r="I106" s="6"/>
      <c r="J106" s="6"/>
      <c r="K106" s="6"/>
      <c r="L106" s="6"/>
      <c r="M106" s="6"/>
      <c r="N106" s="6"/>
      <c r="O106" s="6"/>
      <c r="P106" s="6"/>
      <c r="Q106" s="6"/>
      <c r="R106" s="6"/>
      <c r="S106" s="6"/>
      <c r="T106" s="6"/>
      <c r="U106" s="6"/>
      <c r="V106" s="6"/>
      <c r="W106" s="6"/>
      <c r="X106" s="56"/>
      <c r="Y106" s="56"/>
      <c r="Z106" s="56"/>
      <c r="AA106" s="56"/>
      <c r="AB106" s="56"/>
      <c r="AC106" s="56"/>
      <c r="AD106" s="56"/>
      <c r="AE106" s="56"/>
      <c r="AF106" s="80"/>
      <c r="AG106" s="80"/>
      <c r="AH106" s="80"/>
      <c r="AI106" s="80"/>
      <c r="AJ106" s="80"/>
      <c r="AK106" s="80"/>
      <c r="AL106" s="80"/>
      <c r="AM106" s="80"/>
      <c r="AN106" s="80"/>
      <c r="AO106" s="80"/>
      <c r="AP106" s="80"/>
      <c r="AQ106" s="80"/>
      <c r="AR106" s="80"/>
      <c r="AS106" s="80"/>
      <c r="AT106" s="80"/>
      <c r="AU106" s="80"/>
      <c r="AV106" s="80"/>
      <c r="AW106" s="80"/>
      <c r="AX106" s="80"/>
      <c r="AY106" s="80"/>
      <c r="AZ106" s="80"/>
      <c r="BA106" s="80"/>
      <c r="BB106" s="80"/>
      <c r="BC106" s="80"/>
      <c r="BD106" s="80"/>
      <c r="BE106" s="80"/>
      <c r="BF106" s="80"/>
      <c r="BG106" s="80"/>
      <c r="BH106" s="80"/>
      <c r="BI106" s="80"/>
      <c r="BJ106" s="80"/>
      <c r="BK106" s="80"/>
      <c r="BL106" s="80"/>
      <c r="BM106" s="80"/>
      <c r="BN106" s="80"/>
      <c r="BO106" s="80"/>
      <c r="BP106" s="80"/>
      <c r="BQ106" s="80"/>
      <c r="BR106" s="80"/>
      <c r="BS106" s="80"/>
      <c r="BT106" s="80"/>
      <c r="BU106" s="80"/>
      <c r="BV106" s="80"/>
      <c r="BW106" s="80"/>
      <c r="BX106" s="80"/>
      <c r="BY106" s="80"/>
      <c r="BZ106" s="80"/>
      <c r="CA106" s="80"/>
      <c r="CB106" s="80"/>
      <c r="CC106" s="80"/>
      <c r="CD106" s="80">
        <f t="shared" si="216"/>
        <v>0</v>
      </c>
      <c r="CE106" s="80">
        <f t="shared" si="214"/>
        <v>-23</v>
      </c>
      <c r="CF106" s="80">
        <f t="shared" si="217"/>
        <v>0</v>
      </c>
      <c r="CG106" s="80" t="str">
        <f t="shared" si="218"/>
        <v>4</v>
      </c>
      <c r="CH106" s="80" t="str">
        <f t="shared" si="219"/>
        <v/>
      </c>
      <c r="CI106" s="80">
        <f t="shared" si="220"/>
        <v>0</v>
      </c>
      <c r="CJ106" s="80">
        <f t="shared" si="221"/>
        <v>0</v>
      </c>
      <c r="CK106" s="80">
        <f t="shared" si="222"/>
        <v>0</v>
      </c>
      <c r="CL106" s="80">
        <f t="shared" si="223"/>
        <v>0</v>
      </c>
      <c r="CM106" s="80" t="str">
        <f t="shared" si="224"/>
        <v/>
      </c>
      <c r="CN106" s="80">
        <f t="shared" si="225"/>
        <v>0</v>
      </c>
      <c r="CO106" s="80">
        <f t="shared" si="226"/>
        <v>2</v>
      </c>
      <c r="CP106" s="80">
        <f t="shared" si="227"/>
        <v>-21</v>
      </c>
      <c r="CQ106" s="80">
        <f t="shared" si="228"/>
        <v>0</v>
      </c>
      <c r="CR106" s="81">
        <f t="shared" si="250"/>
        <v>10</v>
      </c>
      <c r="CS106" s="81">
        <f t="shared" si="250"/>
        <v>10</v>
      </c>
      <c r="CT106" s="81">
        <f t="shared" si="250"/>
        <v>15</v>
      </c>
      <c r="CU106" s="81">
        <f t="shared" si="250"/>
        <v>15</v>
      </c>
      <c r="CV106" s="81">
        <f t="shared" si="250"/>
        <v>20</v>
      </c>
      <c r="CW106" s="81">
        <f t="shared" si="250"/>
        <v>20</v>
      </c>
      <c r="CX106" s="81">
        <f t="shared" si="250"/>
        <v>20</v>
      </c>
      <c r="CY106" s="81">
        <f t="shared" si="249"/>
        <v>20</v>
      </c>
      <c r="CZ106" s="80">
        <f t="shared" si="230"/>
        <v>0</v>
      </c>
      <c r="DA106" s="80">
        <f t="shared" si="231"/>
        <v>0</v>
      </c>
      <c r="DB106" s="80">
        <f t="shared" si="232"/>
        <v>0</v>
      </c>
      <c r="DC106" s="80">
        <f t="shared" si="233"/>
        <v>0</v>
      </c>
      <c r="DD106" s="80">
        <f t="shared" si="234"/>
        <v>0</v>
      </c>
      <c r="DE106" s="80">
        <f t="shared" si="235"/>
        <v>0</v>
      </c>
      <c r="DF106" s="80">
        <f t="shared" si="236"/>
        <v>0</v>
      </c>
      <c r="DG106" s="80">
        <f t="shared" si="237"/>
        <v>0</v>
      </c>
      <c r="DH106" s="82">
        <f t="shared" si="238"/>
        <v>0</v>
      </c>
      <c r="DI106" s="83">
        <f t="shared" si="239"/>
        <v>0</v>
      </c>
      <c r="DJ106" s="83">
        <f t="shared" si="240"/>
        <v>0</v>
      </c>
      <c r="DK106" s="83">
        <f t="shared" si="241"/>
        <v>0</v>
      </c>
      <c r="DL106" s="83">
        <f t="shared" si="242"/>
        <v>0</v>
      </c>
      <c r="DM106" s="83">
        <f t="shared" si="243"/>
        <v>0</v>
      </c>
      <c r="DN106" s="83">
        <f t="shared" si="244"/>
        <v>0</v>
      </c>
      <c r="DO106" s="83">
        <f t="shared" si="245"/>
        <v>0</v>
      </c>
      <c r="DP106" s="83">
        <f t="shared" si="246"/>
        <v>0</v>
      </c>
      <c r="DQ106" s="82">
        <f t="shared" si="247"/>
        <v>0</v>
      </c>
      <c r="DR106" s="83"/>
      <c r="DS106" s="83"/>
      <c r="DT106" s="83"/>
      <c r="DU106" s="83"/>
      <c r="DV106" s="83"/>
      <c r="DW106" s="83"/>
      <c r="DX106" s="83"/>
      <c r="DY106" s="83"/>
      <c r="DZ106" s="83"/>
      <c r="EA106" s="83"/>
      <c r="EB106" s="83"/>
      <c r="EC106" s="83"/>
      <c r="ED106" s="83"/>
      <c r="EE106" s="83"/>
      <c r="EF106" s="83"/>
      <c r="EG106" s="83"/>
      <c r="EH106" s="83"/>
      <c r="EI106" s="83"/>
      <c r="EJ106" s="83"/>
      <c r="EK106" s="83"/>
      <c r="EL106" s="83"/>
      <c r="EM106" s="83"/>
      <c r="EN106" s="83"/>
      <c r="EO106" s="83"/>
      <c r="EP106" s="83"/>
      <c r="EQ106" s="83"/>
      <c r="ER106" s="83"/>
      <c r="ES106" s="83"/>
      <c r="ET106" s="83"/>
      <c r="EU106" s="83"/>
      <c r="EV106" s="83"/>
      <c r="EW106" s="83"/>
      <c r="EX106" s="83"/>
      <c r="EY106" s="83"/>
      <c r="EZ106" s="83"/>
      <c r="FA106" s="83"/>
      <c r="FB106" s="83"/>
      <c r="FC106" s="83"/>
      <c r="FD106" s="83"/>
      <c r="FE106" s="83"/>
      <c r="FF106" s="83"/>
      <c r="FG106" s="83"/>
      <c r="FH106" s="83"/>
      <c r="FI106" s="83"/>
      <c r="FJ106" s="83"/>
      <c r="FK106" s="83"/>
      <c r="FL106" s="83"/>
      <c r="FM106" s="83"/>
      <c r="FN106" s="83"/>
      <c r="FO106" s="83"/>
      <c r="FP106" s="83"/>
      <c r="FQ106" s="83"/>
      <c r="FR106" s="83"/>
      <c r="FS106" s="83"/>
      <c r="FT106" s="83"/>
      <c r="FU106" s="83"/>
      <c r="FV106" s="83"/>
      <c r="FW106" s="83"/>
      <c r="FX106" s="83"/>
      <c r="FY106" s="83"/>
      <c r="FZ106" s="83"/>
      <c r="GA106" s="83"/>
      <c r="GB106" s="83"/>
      <c r="GC106" s="83"/>
      <c r="GD106" s="83"/>
      <c r="GE106" s="83"/>
      <c r="GF106" s="83"/>
      <c r="GG106" s="83"/>
      <c r="GH106" s="83"/>
      <c r="GI106" s="83"/>
      <c r="GJ106" s="83"/>
      <c r="GK106" s="83"/>
      <c r="GL106" s="83"/>
      <c r="GM106" s="83"/>
      <c r="GN106" s="83"/>
      <c r="GO106" s="83"/>
      <c r="GP106" s="83"/>
      <c r="GQ106" s="83"/>
      <c r="GR106" s="83"/>
      <c r="GS106" s="83"/>
      <c r="GT106" s="83"/>
      <c r="GU106" s="83"/>
      <c r="GV106" s="83"/>
      <c r="GW106" s="83"/>
      <c r="GX106" s="83"/>
      <c r="GY106" s="83"/>
      <c r="GZ106" s="83"/>
      <c r="HA106" s="83"/>
      <c r="HB106" s="83"/>
      <c r="HC106" s="83"/>
      <c r="HD106" s="83"/>
      <c r="HE106" s="83"/>
      <c r="HF106" s="83"/>
      <c r="HG106" s="83"/>
      <c r="HH106" s="84"/>
      <c r="HI106" s="84"/>
      <c r="HJ106" s="80"/>
      <c r="HK106" s="85"/>
      <c r="HL106" s="85"/>
      <c r="HM106" s="85"/>
      <c r="HN106" s="85"/>
      <c r="HO106" s="85"/>
      <c r="HP106" s="85"/>
      <c r="HQ106" s="85"/>
      <c r="HR106" s="85"/>
      <c r="HS106" s="85"/>
      <c r="HT106" s="80"/>
      <c r="HU106" s="80"/>
      <c r="HV106" s="85"/>
      <c r="HW106" s="85"/>
      <c r="HX106" s="85"/>
      <c r="HY106" s="85"/>
      <c r="HZ106" s="85"/>
      <c r="IA106" s="85"/>
      <c r="IB106" s="85"/>
      <c r="IC106" s="85"/>
    </row>
    <row r="107" spans="1:237" ht="16.5" hidden="1" customHeight="1" x14ac:dyDescent="0.2">
      <c r="CD107" s="57">
        <f t="shared" si="216"/>
        <v>0</v>
      </c>
      <c r="CE107" s="57">
        <f t="shared" si="214"/>
        <v>-24</v>
      </c>
      <c r="CF107" s="57">
        <f t="shared" si="217"/>
        <v>0</v>
      </c>
      <c r="CG107" s="57" t="str">
        <f t="shared" si="218"/>
        <v>4</v>
      </c>
      <c r="CH107" s="57" t="str">
        <f t="shared" si="219"/>
        <v/>
      </c>
      <c r="CI107" s="57">
        <f t="shared" si="220"/>
        <v>0</v>
      </c>
      <c r="CJ107" s="57">
        <f t="shared" si="221"/>
        <v>0</v>
      </c>
      <c r="CK107" s="57">
        <f t="shared" si="222"/>
        <v>0</v>
      </c>
      <c r="CL107" s="57">
        <f t="shared" si="223"/>
        <v>0</v>
      </c>
      <c r="CM107" s="57" t="str">
        <f t="shared" si="224"/>
        <v/>
      </c>
      <c r="CN107" s="57">
        <f t="shared" si="225"/>
        <v>0</v>
      </c>
      <c r="CO107" s="57">
        <f t="shared" si="226"/>
        <v>2</v>
      </c>
      <c r="CP107" s="57">
        <f t="shared" si="227"/>
        <v>-22</v>
      </c>
      <c r="CQ107" s="57">
        <f t="shared" si="228"/>
        <v>0</v>
      </c>
      <c r="CR107" s="69">
        <f t="shared" si="250"/>
        <v>10</v>
      </c>
      <c r="CS107" s="69">
        <f t="shared" si="250"/>
        <v>10</v>
      </c>
      <c r="CT107" s="69">
        <f t="shared" si="250"/>
        <v>15</v>
      </c>
      <c r="CU107" s="69">
        <f t="shared" si="250"/>
        <v>15</v>
      </c>
      <c r="CV107" s="69">
        <f t="shared" si="250"/>
        <v>20</v>
      </c>
      <c r="CW107" s="69">
        <f t="shared" si="250"/>
        <v>20</v>
      </c>
      <c r="CX107" s="69">
        <f t="shared" si="250"/>
        <v>20</v>
      </c>
      <c r="CY107" s="69">
        <f t="shared" si="249"/>
        <v>20</v>
      </c>
      <c r="CZ107" s="57">
        <f t="shared" si="230"/>
        <v>0</v>
      </c>
      <c r="DA107" s="57">
        <f t="shared" si="231"/>
        <v>0</v>
      </c>
      <c r="DB107" s="57">
        <f t="shared" si="232"/>
        <v>0</v>
      </c>
      <c r="DC107" s="57">
        <f t="shared" si="233"/>
        <v>0</v>
      </c>
      <c r="DD107" s="57">
        <f t="shared" si="234"/>
        <v>0</v>
      </c>
      <c r="DE107" s="57">
        <f t="shared" si="235"/>
        <v>0</v>
      </c>
      <c r="DF107" s="57">
        <f t="shared" si="236"/>
        <v>0</v>
      </c>
      <c r="DG107" s="57">
        <f t="shared" si="237"/>
        <v>0</v>
      </c>
      <c r="DH107" s="68">
        <f t="shared" si="238"/>
        <v>0</v>
      </c>
      <c r="DI107" s="59">
        <f t="shared" si="239"/>
        <v>0</v>
      </c>
      <c r="DJ107" s="59">
        <f t="shared" si="240"/>
        <v>0</v>
      </c>
      <c r="DK107" s="59">
        <f t="shared" si="241"/>
        <v>0</v>
      </c>
      <c r="DL107" s="59">
        <f t="shared" si="242"/>
        <v>0</v>
      </c>
      <c r="DM107" s="59">
        <f t="shared" si="243"/>
        <v>0</v>
      </c>
      <c r="DN107" s="59">
        <f t="shared" si="244"/>
        <v>0</v>
      </c>
      <c r="DO107" s="59">
        <f t="shared" si="245"/>
        <v>0</v>
      </c>
      <c r="DP107" s="59">
        <f t="shared" si="246"/>
        <v>0</v>
      </c>
      <c r="DQ107" s="68">
        <f t="shared" si="247"/>
        <v>0</v>
      </c>
    </row>
    <row r="108" spans="1:237" ht="16.5" hidden="1" customHeight="1" x14ac:dyDescent="0.2">
      <c r="CD108" s="57">
        <f t="shared" si="216"/>
        <v>0</v>
      </c>
      <c r="CE108" s="57">
        <f t="shared" si="214"/>
        <v>-25</v>
      </c>
      <c r="CF108" s="57">
        <f t="shared" si="217"/>
        <v>0</v>
      </c>
      <c r="CG108" s="57" t="str">
        <f t="shared" si="218"/>
        <v>4</v>
      </c>
      <c r="CH108" s="57" t="str">
        <f t="shared" si="219"/>
        <v/>
      </c>
      <c r="CI108" s="57">
        <f t="shared" si="220"/>
        <v>0</v>
      </c>
      <c r="CJ108" s="57">
        <f t="shared" si="221"/>
        <v>0</v>
      </c>
      <c r="CK108" s="57">
        <f t="shared" si="222"/>
        <v>0</v>
      </c>
      <c r="CL108" s="57">
        <f t="shared" si="223"/>
        <v>0</v>
      </c>
      <c r="CM108" s="57" t="str">
        <f t="shared" si="224"/>
        <v/>
      </c>
      <c r="CN108" s="57">
        <f t="shared" si="225"/>
        <v>0</v>
      </c>
      <c r="CO108" s="57">
        <f t="shared" si="226"/>
        <v>2</v>
      </c>
      <c r="CP108" s="57">
        <f t="shared" si="227"/>
        <v>-23</v>
      </c>
      <c r="CQ108" s="57">
        <f t="shared" si="228"/>
        <v>0</v>
      </c>
      <c r="CR108" s="69">
        <f t="shared" si="250"/>
        <v>10</v>
      </c>
      <c r="CS108" s="69">
        <f t="shared" si="250"/>
        <v>10</v>
      </c>
      <c r="CT108" s="69">
        <f t="shared" si="250"/>
        <v>15</v>
      </c>
      <c r="CU108" s="69">
        <f t="shared" si="250"/>
        <v>15</v>
      </c>
      <c r="CV108" s="69">
        <f t="shared" si="250"/>
        <v>20</v>
      </c>
      <c r="CW108" s="69">
        <f t="shared" si="250"/>
        <v>20</v>
      </c>
      <c r="CX108" s="69">
        <f t="shared" si="250"/>
        <v>20</v>
      </c>
      <c r="CY108" s="69">
        <f t="shared" si="249"/>
        <v>20</v>
      </c>
      <c r="CZ108" s="57">
        <f t="shared" si="230"/>
        <v>0</v>
      </c>
      <c r="DA108" s="57">
        <f t="shared" si="231"/>
        <v>0</v>
      </c>
      <c r="DB108" s="57">
        <f t="shared" si="232"/>
        <v>0</v>
      </c>
      <c r="DC108" s="57">
        <f t="shared" si="233"/>
        <v>0</v>
      </c>
      <c r="DD108" s="57">
        <f t="shared" si="234"/>
        <v>0</v>
      </c>
      <c r="DE108" s="57">
        <f t="shared" si="235"/>
        <v>0</v>
      </c>
      <c r="DF108" s="57">
        <f t="shared" si="236"/>
        <v>0</v>
      </c>
      <c r="DG108" s="57">
        <f t="shared" si="237"/>
        <v>0</v>
      </c>
      <c r="DH108" s="68">
        <f t="shared" si="238"/>
        <v>0</v>
      </c>
      <c r="DI108" s="59">
        <f t="shared" si="239"/>
        <v>0</v>
      </c>
      <c r="DJ108" s="59">
        <f t="shared" si="240"/>
        <v>0</v>
      </c>
      <c r="DK108" s="59">
        <f t="shared" si="241"/>
        <v>0</v>
      </c>
      <c r="DL108" s="59">
        <f t="shared" si="242"/>
        <v>0</v>
      </c>
      <c r="DM108" s="59">
        <f t="shared" si="243"/>
        <v>0</v>
      </c>
      <c r="DN108" s="59">
        <f t="shared" si="244"/>
        <v>0</v>
      </c>
      <c r="DO108" s="59">
        <f t="shared" si="245"/>
        <v>0</v>
      </c>
      <c r="DP108" s="59">
        <f t="shared" si="246"/>
        <v>0</v>
      </c>
      <c r="DQ108" s="68">
        <f t="shared" si="247"/>
        <v>0</v>
      </c>
    </row>
    <row r="109" spans="1:237" ht="16.5" hidden="1" customHeight="1" x14ac:dyDescent="0.2">
      <c r="CD109" s="57">
        <f t="shared" si="216"/>
        <v>0</v>
      </c>
      <c r="CE109" s="57">
        <f t="shared" si="214"/>
        <v>-26</v>
      </c>
      <c r="CF109" s="57">
        <f t="shared" si="217"/>
        <v>0</v>
      </c>
      <c r="CG109" s="57" t="str">
        <f t="shared" si="218"/>
        <v>4</v>
      </c>
      <c r="CH109" s="57" t="str">
        <f t="shared" si="219"/>
        <v/>
      </c>
      <c r="CI109" s="57">
        <f t="shared" si="220"/>
        <v>0</v>
      </c>
      <c r="CJ109" s="57">
        <f t="shared" si="221"/>
        <v>0</v>
      </c>
      <c r="CK109" s="57">
        <f t="shared" si="222"/>
        <v>0</v>
      </c>
      <c r="CL109" s="57">
        <f t="shared" si="223"/>
        <v>0</v>
      </c>
      <c r="CM109" s="57" t="str">
        <f t="shared" si="224"/>
        <v/>
      </c>
      <c r="CN109" s="57">
        <f t="shared" si="225"/>
        <v>0</v>
      </c>
      <c r="CO109" s="57">
        <f t="shared" si="226"/>
        <v>2</v>
      </c>
      <c r="CP109" s="57">
        <f t="shared" si="227"/>
        <v>-24</v>
      </c>
      <c r="CQ109" s="57">
        <f t="shared" si="228"/>
        <v>0</v>
      </c>
      <c r="CR109" s="69">
        <f t="shared" si="250"/>
        <v>10</v>
      </c>
      <c r="CS109" s="69">
        <f t="shared" si="250"/>
        <v>10</v>
      </c>
      <c r="CT109" s="69">
        <f t="shared" si="250"/>
        <v>15</v>
      </c>
      <c r="CU109" s="69">
        <f t="shared" si="250"/>
        <v>15</v>
      </c>
      <c r="CV109" s="69">
        <f t="shared" si="250"/>
        <v>20</v>
      </c>
      <c r="CW109" s="69">
        <f t="shared" si="250"/>
        <v>20</v>
      </c>
      <c r="CX109" s="69">
        <f t="shared" si="250"/>
        <v>20</v>
      </c>
      <c r="CY109" s="69">
        <f t="shared" si="249"/>
        <v>20</v>
      </c>
      <c r="CZ109" s="57">
        <f t="shared" si="230"/>
        <v>0</v>
      </c>
      <c r="DA109" s="57">
        <f t="shared" si="231"/>
        <v>0</v>
      </c>
      <c r="DB109" s="57">
        <f t="shared" si="232"/>
        <v>0</v>
      </c>
      <c r="DC109" s="57">
        <f t="shared" si="233"/>
        <v>0</v>
      </c>
      <c r="DD109" s="57">
        <f t="shared" si="234"/>
        <v>0</v>
      </c>
      <c r="DE109" s="57">
        <f t="shared" si="235"/>
        <v>0</v>
      </c>
      <c r="DF109" s="57">
        <f t="shared" si="236"/>
        <v>0</v>
      </c>
      <c r="DG109" s="57">
        <f t="shared" si="237"/>
        <v>0</v>
      </c>
      <c r="DH109" s="68">
        <f t="shared" si="238"/>
        <v>0</v>
      </c>
      <c r="DI109" s="59">
        <f t="shared" si="239"/>
        <v>0</v>
      </c>
      <c r="DJ109" s="59">
        <f t="shared" si="240"/>
        <v>0</v>
      </c>
      <c r="DK109" s="59">
        <f t="shared" si="241"/>
        <v>0</v>
      </c>
      <c r="DL109" s="59">
        <f t="shared" si="242"/>
        <v>0</v>
      </c>
      <c r="DM109" s="59">
        <f t="shared" si="243"/>
        <v>0</v>
      </c>
      <c r="DN109" s="59">
        <f t="shared" si="244"/>
        <v>0</v>
      </c>
      <c r="DO109" s="59">
        <f t="shared" si="245"/>
        <v>0</v>
      </c>
      <c r="DP109" s="59">
        <f t="shared" si="246"/>
        <v>0</v>
      </c>
      <c r="DQ109" s="68">
        <f t="shared" si="247"/>
        <v>0</v>
      </c>
    </row>
    <row r="110" spans="1:237" ht="16.5" hidden="1" customHeight="1" x14ac:dyDescent="0.2">
      <c r="CD110" s="57">
        <f t="shared" si="216"/>
        <v>0</v>
      </c>
      <c r="CE110" s="57">
        <f t="shared" si="214"/>
        <v>-27</v>
      </c>
      <c r="CF110" s="57">
        <f t="shared" si="217"/>
        <v>0</v>
      </c>
      <c r="CG110" s="57" t="str">
        <f t="shared" si="218"/>
        <v>4</v>
      </c>
      <c r="CH110" s="57" t="str">
        <f t="shared" si="219"/>
        <v/>
      </c>
      <c r="CI110" s="57">
        <f t="shared" si="220"/>
        <v>0</v>
      </c>
      <c r="CJ110" s="57">
        <f t="shared" si="221"/>
        <v>0</v>
      </c>
      <c r="CK110" s="57">
        <f t="shared" si="222"/>
        <v>0</v>
      </c>
      <c r="CL110" s="57">
        <f t="shared" si="223"/>
        <v>0</v>
      </c>
      <c r="CM110" s="57" t="str">
        <f t="shared" si="224"/>
        <v/>
      </c>
      <c r="CN110" s="57">
        <f t="shared" si="225"/>
        <v>0</v>
      </c>
      <c r="CO110" s="57">
        <f t="shared" si="226"/>
        <v>2</v>
      </c>
      <c r="CP110" s="57">
        <f t="shared" si="227"/>
        <v>-25</v>
      </c>
      <c r="CQ110" s="57">
        <f t="shared" si="228"/>
        <v>0</v>
      </c>
      <c r="CR110" s="69">
        <f t="shared" si="250"/>
        <v>10</v>
      </c>
      <c r="CS110" s="69">
        <f t="shared" si="250"/>
        <v>10</v>
      </c>
      <c r="CT110" s="69">
        <f t="shared" si="250"/>
        <v>15</v>
      </c>
      <c r="CU110" s="69">
        <f t="shared" si="250"/>
        <v>15</v>
      </c>
      <c r="CV110" s="69">
        <f t="shared" si="250"/>
        <v>20</v>
      </c>
      <c r="CW110" s="69">
        <f t="shared" si="250"/>
        <v>20</v>
      </c>
      <c r="CX110" s="69">
        <f t="shared" si="250"/>
        <v>20</v>
      </c>
      <c r="CY110" s="69">
        <f t="shared" si="249"/>
        <v>20</v>
      </c>
      <c r="CZ110" s="57">
        <f t="shared" si="230"/>
        <v>0</v>
      </c>
      <c r="DA110" s="57">
        <f t="shared" si="231"/>
        <v>0</v>
      </c>
      <c r="DB110" s="57">
        <f t="shared" si="232"/>
        <v>0</v>
      </c>
      <c r="DC110" s="57">
        <f t="shared" si="233"/>
        <v>0</v>
      </c>
      <c r="DD110" s="57">
        <f t="shared" si="234"/>
        <v>0</v>
      </c>
      <c r="DE110" s="57">
        <f t="shared" si="235"/>
        <v>0</v>
      </c>
      <c r="DF110" s="57">
        <f t="shared" si="236"/>
        <v>0</v>
      </c>
      <c r="DG110" s="57">
        <f t="shared" si="237"/>
        <v>0</v>
      </c>
      <c r="DH110" s="68">
        <f t="shared" si="238"/>
        <v>0</v>
      </c>
      <c r="DI110" s="59">
        <f t="shared" si="239"/>
        <v>0</v>
      </c>
      <c r="DJ110" s="59">
        <f t="shared" si="240"/>
        <v>0</v>
      </c>
      <c r="DK110" s="59">
        <f t="shared" si="241"/>
        <v>0</v>
      </c>
      <c r="DL110" s="59">
        <f t="shared" si="242"/>
        <v>0</v>
      </c>
      <c r="DM110" s="59">
        <f t="shared" si="243"/>
        <v>0</v>
      </c>
      <c r="DN110" s="59">
        <f t="shared" si="244"/>
        <v>0</v>
      </c>
      <c r="DO110" s="59">
        <f t="shared" si="245"/>
        <v>0</v>
      </c>
      <c r="DP110" s="59">
        <f t="shared" si="246"/>
        <v>0</v>
      </c>
      <c r="DQ110" s="68">
        <f t="shared" si="247"/>
        <v>0</v>
      </c>
    </row>
    <row r="111" spans="1:237" ht="16.5" hidden="1" customHeight="1" x14ac:dyDescent="0.2">
      <c r="CD111" s="57">
        <f t="shared" si="216"/>
        <v>0</v>
      </c>
      <c r="CE111" s="57">
        <f t="shared" si="214"/>
        <v>-28</v>
      </c>
      <c r="CF111" s="57">
        <f t="shared" si="217"/>
        <v>0</v>
      </c>
      <c r="CG111" s="57" t="str">
        <f t="shared" si="218"/>
        <v>4</v>
      </c>
      <c r="CH111" s="57" t="str">
        <f t="shared" si="219"/>
        <v/>
      </c>
      <c r="CI111" s="57">
        <f t="shared" si="220"/>
        <v>0</v>
      </c>
      <c r="CJ111" s="57">
        <f t="shared" si="221"/>
        <v>0</v>
      </c>
      <c r="CK111" s="57">
        <f t="shared" si="222"/>
        <v>0</v>
      </c>
      <c r="CL111" s="57">
        <f t="shared" si="223"/>
        <v>0</v>
      </c>
      <c r="CM111" s="57" t="str">
        <f t="shared" si="224"/>
        <v/>
      </c>
      <c r="CN111" s="57">
        <f t="shared" si="225"/>
        <v>0</v>
      </c>
      <c r="CO111" s="57">
        <f t="shared" si="226"/>
        <v>2</v>
      </c>
      <c r="CP111" s="57">
        <f t="shared" si="227"/>
        <v>-26</v>
      </c>
      <c r="CQ111" s="57">
        <f t="shared" si="228"/>
        <v>0</v>
      </c>
      <c r="CR111" s="69">
        <f t="shared" si="250"/>
        <v>10</v>
      </c>
      <c r="CS111" s="69">
        <f t="shared" si="250"/>
        <v>10</v>
      </c>
      <c r="CT111" s="69">
        <f t="shared" si="250"/>
        <v>15</v>
      </c>
      <c r="CU111" s="69">
        <f t="shared" si="250"/>
        <v>15</v>
      </c>
      <c r="CV111" s="69">
        <f t="shared" si="250"/>
        <v>20</v>
      </c>
      <c r="CW111" s="69">
        <f t="shared" si="250"/>
        <v>20</v>
      </c>
      <c r="CX111" s="69">
        <f t="shared" si="250"/>
        <v>20</v>
      </c>
      <c r="CY111" s="69">
        <f t="shared" si="249"/>
        <v>20</v>
      </c>
      <c r="CZ111" s="57">
        <f t="shared" si="230"/>
        <v>0</v>
      </c>
      <c r="DA111" s="57">
        <f t="shared" si="231"/>
        <v>0</v>
      </c>
      <c r="DB111" s="57">
        <f t="shared" si="232"/>
        <v>0</v>
      </c>
      <c r="DC111" s="57">
        <f t="shared" si="233"/>
        <v>0</v>
      </c>
      <c r="DD111" s="57">
        <f t="shared" si="234"/>
        <v>0</v>
      </c>
      <c r="DE111" s="57">
        <f t="shared" si="235"/>
        <v>0</v>
      </c>
      <c r="DF111" s="57">
        <f t="shared" si="236"/>
        <v>0</v>
      </c>
      <c r="DG111" s="57">
        <f t="shared" si="237"/>
        <v>0</v>
      </c>
      <c r="DH111" s="68">
        <f t="shared" si="238"/>
        <v>0</v>
      </c>
      <c r="DI111" s="59">
        <f t="shared" si="239"/>
        <v>0</v>
      </c>
      <c r="DJ111" s="59">
        <f t="shared" si="240"/>
        <v>0</v>
      </c>
      <c r="DK111" s="59">
        <f t="shared" si="241"/>
        <v>0</v>
      </c>
      <c r="DL111" s="59">
        <f t="shared" si="242"/>
        <v>0</v>
      </c>
      <c r="DM111" s="59">
        <f t="shared" si="243"/>
        <v>0</v>
      </c>
      <c r="DN111" s="59">
        <f t="shared" si="244"/>
        <v>0</v>
      </c>
      <c r="DO111" s="59">
        <f t="shared" si="245"/>
        <v>0</v>
      </c>
      <c r="DP111" s="59">
        <f t="shared" si="246"/>
        <v>0</v>
      </c>
      <c r="DQ111" s="68">
        <f t="shared" si="247"/>
        <v>0</v>
      </c>
    </row>
    <row r="112" spans="1:237" ht="16.5" hidden="1" customHeight="1" x14ac:dyDescent="0.2">
      <c r="CD112" s="57">
        <f t="shared" si="216"/>
        <v>0</v>
      </c>
      <c r="CE112" s="57">
        <f t="shared" si="214"/>
        <v>-29</v>
      </c>
      <c r="CF112" s="57">
        <f t="shared" si="217"/>
        <v>0</v>
      </c>
      <c r="CG112" s="57" t="str">
        <f t="shared" si="218"/>
        <v>4</v>
      </c>
      <c r="CH112" s="57" t="str">
        <f t="shared" si="219"/>
        <v/>
      </c>
      <c r="CI112" s="57">
        <f t="shared" si="220"/>
        <v>0</v>
      </c>
      <c r="CJ112" s="57">
        <f t="shared" si="221"/>
        <v>0</v>
      </c>
      <c r="CK112" s="57">
        <f t="shared" si="222"/>
        <v>0</v>
      </c>
      <c r="CL112" s="57">
        <f t="shared" si="223"/>
        <v>0</v>
      </c>
      <c r="CM112" s="57" t="str">
        <f t="shared" si="224"/>
        <v/>
      </c>
      <c r="CN112" s="57">
        <f t="shared" si="225"/>
        <v>0</v>
      </c>
      <c r="CO112" s="57">
        <f t="shared" si="226"/>
        <v>2</v>
      </c>
      <c r="CP112" s="57">
        <f t="shared" si="227"/>
        <v>-27</v>
      </c>
      <c r="CQ112" s="57">
        <f t="shared" si="228"/>
        <v>0</v>
      </c>
      <c r="CR112" s="69">
        <f t="shared" si="250"/>
        <v>10</v>
      </c>
      <c r="CS112" s="69">
        <f t="shared" si="250"/>
        <v>10</v>
      </c>
      <c r="CT112" s="69">
        <f t="shared" si="250"/>
        <v>15</v>
      </c>
      <c r="CU112" s="69">
        <f t="shared" si="250"/>
        <v>15</v>
      </c>
      <c r="CV112" s="69">
        <f t="shared" si="250"/>
        <v>20</v>
      </c>
      <c r="CW112" s="69">
        <f t="shared" si="250"/>
        <v>20</v>
      </c>
      <c r="CX112" s="69">
        <f t="shared" si="250"/>
        <v>20</v>
      </c>
      <c r="CY112" s="69">
        <f t="shared" si="249"/>
        <v>20</v>
      </c>
      <c r="CZ112" s="57">
        <f t="shared" si="230"/>
        <v>0</v>
      </c>
      <c r="DA112" s="57">
        <f t="shared" si="231"/>
        <v>0</v>
      </c>
      <c r="DB112" s="57">
        <f t="shared" si="232"/>
        <v>0</v>
      </c>
      <c r="DC112" s="57">
        <f t="shared" si="233"/>
        <v>0</v>
      </c>
      <c r="DD112" s="57">
        <f t="shared" si="234"/>
        <v>0</v>
      </c>
      <c r="DE112" s="57">
        <f t="shared" si="235"/>
        <v>0</v>
      </c>
      <c r="DF112" s="57">
        <f t="shared" si="236"/>
        <v>0</v>
      </c>
      <c r="DG112" s="57">
        <f t="shared" si="237"/>
        <v>0</v>
      </c>
      <c r="DH112" s="68">
        <f t="shared" si="238"/>
        <v>0</v>
      </c>
      <c r="DI112" s="59">
        <f t="shared" si="239"/>
        <v>0</v>
      </c>
      <c r="DJ112" s="59">
        <f t="shared" si="240"/>
        <v>0</v>
      </c>
      <c r="DK112" s="59">
        <f t="shared" si="241"/>
        <v>0</v>
      </c>
      <c r="DL112" s="59">
        <f t="shared" si="242"/>
        <v>0</v>
      </c>
      <c r="DM112" s="59">
        <f t="shared" si="243"/>
        <v>0</v>
      </c>
      <c r="DN112" s="59">
        <f t="shared" si="244"/>
        <v>0</v>
      </c>
      <c r="DO112" s="59">
        <f t="shared" si="245"/>
        <v>0</v>
      </c>
      <c r="DP112" s="59">
        <f t="shared" si="246"/>
        <v>0</v>
      </c>
      <c r="DQ112" s="68">
        <f t="shared" si="247"/>
        <v>0</v>
      </c>
    </row>
    <row r="113" spans="82:121" ht="16.5" hidden="1" customHeight="1" x14ac:dyDescent="0.2">
      <c r="CD113" s="57">
        <f t="shared" si="216"/>
        <v>0</v>
      </c>
      <c r="CE113" s="57">
        <f t="shared" si="214"/>
        <v>-30</v>
      </c>
      <c r="CF113" s="57">
        <f t="shared" si="217"/>
        <v>0</v>
      </c>
      <c r="CG113" s="57" t="str">
        <f t="shared" si="218"/>
        <v>4</v>
      </c>
      <c r="CH113" s="57" t="str">
        <f t="shared" si="219"/>
        <v/>
      </c>
      <c r="CI113" s="57">
        <f t="shared" si="220"/>
        <v>0</v>
      </c>
      <c r="CJ113" s="57">
        <f t="shared" si="221"/>
        <v>0</v>
      </c>
      <c r="CK113" s="57">
        <f t="shared" si="222"/>
        <v>0</v>
      </c>
      <c r="CL113" s="57">
        <f t="shared" si="223"/>
        <v>0</v>
      </c>
      <c r="CM113" s="57" t="str">
        <f t="shared" si="224"/>
        <v/>
      </c>
      <c r="CN113" s="57">
        <f t="shared" si="225"/>
        <v>0</v>
      </c>
      <c r="CO113" s="57">
        <f t="shared" si="226"/>
        <v>2</v>
      </c>
      <c r="CP113" s="57">
        <f t="shared" si="227"/>
        <v>-28</v>
      </c>
      <c r="CQ113" s="57">
        <f t="shared" si="228"/>
        <v>0</v>
      </c>
      <c r="CR113" s="69">
        <f t="shared" si="250"/>
        <v>10</v>
      </c>
      <c r="CS113" s="69">
        <f t="shared" si="250"/>
        <v>10</v>
      </c>
      <c r="CT113" s="69">
        <f t="shared" si="250"/>
        <v>15</v>
      </c>
      <c r="CU113" s="69">
        <f t="shared" si="250"/>
        <v>15</v>
      </c>
      <c r="CV113" s="69">
        <f t="shared" si="250"/>
        <v>20</v>
      </c>
      <c r="CW113" s="69">
        <f t="shared" si="250"/>
        <v>20</v>
      </c>
      <c r="CX113" s="69">
        <f t="shared" si="250"/>
        <v>20</v>
      </c>
      <c r="CY113" s="69">
        <f t="shared" si="249"/>
        <v>20</v>
      </c>
      <c r="CZ113" s="57">
        <f t="shared" si="230"/>
        <v>0</v>
      </c>
      <c r="DA113" s="57">
        <f t="shared" si="231"/>
        <v>0</v>
      </c>
      <c r="DB113" s="57">
        <f t="shared" si="232"/>
        <v>0</v>
      </c>
      <c r="DC113" s="57">
        <f t="shared" si="233"/>
        <v>0</v>
      </c>
      <c r="DD113" s="57">
        <f t="shared" si="234"/>
        <v>0</v>
      </c>
      <c r="DE113" s="57">
        <f t="shared" si="235"/>
        <v>0</v>
      </c>
      <c r="DF113" s="57">
        <f t="shared" si="236"/>
        <v>0</v>
      </c>
      <c r="DG113" s="57">
        <f t="shared" si="237"/>
        <v>0</v>
      </c>
      <c r="DH113" s="68">
        <f t="shared" si="238"/>
        <v>0</v>
      </c>
      <c r="DI113" s="59">
        <f t="shared" si="239"/>
        <v>0</v>
      </c>
      <c r="DJ113" s="59">
        <f t="shared" si="240"/>
        <v>0</v>
      </c>
      <c r="DK113" s="59">
        <f t="shared" si="241"/>
        <v>0</v>
      </c>
      <c r="DL113" s="59">
        <f t="shared" si="242"/>
        <v>0</v>
      </c>
      <c r="DM113" s="59">
        <f t="shared" si="243"/>
        <v>0</v>
      </c>
      <c r="DN113" s="59">
        <f t="shared" si="244"/>
        <v>0</v>
      </c>
      <c r="DO113" s="59">
        <f t="shared" si="245"/>
        <v>0</v>
      </c>
      <c r="DP113" s="59">
        <f t="shared" si="246"/>
        <v>0</v>
      </c>
      <c r="DQ113" s="68">
        <f t="shared" si="247"/>
        <v>0</v>
      </c>
    </row>
    <row r="114" spans="82:121" ht="16.5" hidden="1" customHeight="1" x14ac:dyDescent="0.2">
      <c r="CD114" s="57">
        <f t="shared" si="216"/>
        <v>0</v>
      </c>
      <c r="CE114" s="57">
        <f t="shared" si="214"/>
        <v>-31</v>
      </c>
      <c r="CF114" s="57">
        <f t="shared" si="217"/>
        <v>0</v>
      </c>
      <c r="CG114" s="57" t="str">
        <f t="shared" si="218"/>
        <v>4</v>
      </c>
      <c r="CH114" s="57" t="str">
        <f t="shared" si="219"/>
        <v/>
      </c>
      <c r="CI114" s="57">
        <f t="shared" si="220"/>
        <v>0</v>
      </c>
      <c r="CJ114" s="57">
        <f t="shared" si="221"/>
        <v>0</v>
      </c>
      <c r="CK114" s="57">
        <f t="shared" si="222"/>
        <v>0</v>
      </c>
      <c r="CL114" s="57">
        <f t="shared" si="223"/>
        <v>0</v>
      </c>
      <c r="CM114" s="57" t="str">
        <f t="shared" si="224"/>
        <v/>
      </c>
      <c r="CN114" s="57">
        <f t="shared" si="225"/>
        <v>0</v>
      </c>
      <c r="CO114" s="57">
        <f t="shared" si="226"/>
        <v>2</v>
      </c>
      <c r="CP114" s="57">
        <f t="shared" si="227"/>
        <v>-29</v>
      </c>
      <c r="CQ114" s="57">
        <f t="shared" si="228"/>
        <v>0</v>
      </c>
      <c r="CR114" s="69">
        <f t="shared" si="250"/>
        <v>10</v>
      </c>
      <c r="CS114" s="69">
        <f t="shared" si="250"/>
        <v>10</v>
      </c>
      <c r="CT114" s="69">
        <f t="shared" si="250"/>
        <v>15</v>
      </c>
      <c r="CU114" s="69">
        <f t="shared" si="250"/>
        <v>15</v>
      </c>
      <c r="CV114" s="69">
        <f t="shared" si="250"/>
        <v>20</v>
      </c>
      <c r="CW114" s="69">
        <f t="shared" si="250"/>
        <v>20</v>
      </c>
      <c r="CX114" s="69">
        <f t="shared" si="250"/>
        <v>20</v>
      </c>
      <c r="CY114" s="69">
        <f t="shared" si="249"/>
        <v>20</v>
      </c>
      <c r="CZ114" s="57">
        <f t="shared" si="230"/>
        <v>0</v>
      </c>
      <c r="DA114" s="57">
        <f t="shared" si="231"/>
        <v>0</v>
      </c>
      <c r="DB114" s="57">
        <f t="shared" si="232"/>
        <v>0</v>
      </c>
      <c r="DC114" s="57">
        <f t="shared" si="233"/>
        <v>0</v>
      </c>
      <c r="DD114" s="57">
        <f t="shared" si="234"/>
        <v>0</v>
      </c>
      <c r="DE114" s="57">
        <f t="shared" si="235"/>
        <v>0</v>
      </c>
      <c r="DF114" s="57">
        <f t="shared" si="236"/>
        <v>0</v>
      </c>
      <c r="DG114" s="57">
        <f t="shared" si="237"/>
        <v>0</v>
      </c>
      <c r="DH114" s="68">
        <f t="shared" si="238"/>
        <v>0</v>
      </c>
      <c r="DI114" s="59">
        <f t="shared" si="239"/>
        <v>0</v>
      </c>
      <c r="DJ114" s="59">
        <f t="shared" si="240"/>
        <v>0</v>
      </c>
      <c r="DK114" s="59">
        <f t="shared" si="241"/>
        <v>0</v>
      </c>
      <c r="DL114" s="59">
        <f t="shared" si="242"/>
        <v>0</v>
      </c>
      <c r="DM114" s="59">
        <f t="shared" si="243"/>
        <v>0</v>
      </c>
      <c r="DN114" s="59">
        <f t="shared" si="244"/>
        <v>0</v>
      </c>
      <c r="DO114" s="59">
        <f t="shared" si="245"/>
        <v>0</v>
      </c>
      <c r="DP114" s="59">
        <f t="shared" si="246"/>
        <v>0</v>
      </c>
      <c r="DQ114" s="68">
        <f t="shared" si="247"/>
        <v>0</v>
      </c>
    </row>
    <row r="115" spans="82:121" ht="16.5" hidden="1" customHeight="1" x14ac:dyDescent="0.2">
      <c r="CD115" s="57">
        <f t="shared" si="216"/>
        <v>0</v>
      </c>
      <c r="CE115" s="57">
        <f t="shared" si="214"/>
        <v>-32</v>
      </c>
      <c r="CF115" s="57">
        <f t="shared" si="217"/>
        <v>0</v>
      </c>
      <c r="CG115" s="57" t="str">
        <f t="shared" si="218"/>
        <v>4</v>
      </c>
      <c r="CH115" s="57" t="str">
        <f t="shared" si="219"/>
        <v/>
      </c>
      <c r="CI115" s="57">
        <f t="shared" si="220"/>
        <v>0</v>
      </c>
      <c r="CJ115" s="57">
        <f t="shared" si="221"/>
        <v>0</v>
      </c>
      <c r="CK115" s="57">
        <f t="shared" si="222"/>
        <v>0</v>
      </c>
      <c r="CL115" s="57">
        <f t="shared" si="223"/>
        <v>0</v>
      </c>
      <c r="CM115" s="57" t="str">
        <f t="shared" si="224"/>
        <v/>
      </c>
      <c r="CN115" s="57">
        <f t="shared" si="225"/>
        <v>0</v>
      </c>
      <c r="CO115" s="57">
        <f t="shared" si="226"/>
        <v>2</v>
      </c>
      <c r="CP115" s="57">
        <f t="shared" si="227"/>
        <v>-30</v>
      </c>
      <c r="CQ115" s="57">
        <f t="shared" si="228"/>
        <v>0</v>
      </c>
      <c r="CR115" s="69">
        <f t="shared" si="250"/>
        <v>10</v>
      </c>
      <c r="CS115" s="69">
        <f t="shared" si="250"/>
        <v>10</v>
      </c>
      <c r="CT115" s="69">
        <f t="shared" si="250"/>
        <v>15</v>
      </c>
      <c r="CU115" s="69">
        <f t="shared" si="250"/>
        <v>15</v>
      </c>
      <c r="CV115" s="69">
        <f t="shared" si="250"/>
        <v>20</v>
      </c>
      <c r="CW115" s="69">
        <f t="shared" si="250"/>
        <v>20</v>
      </c>
      <c r="CX115" s="69">
        <f t="shared" si="250"/>
        <v>20</v>
      </c>
      <c r="CY115" s="69">
        <f t="shared" si="249"/>
        <v>20</v>
      </c>
      <c r="CZ115" s="57">
        <f t="shared" si="230"/>
        <v>0</v>
      </c>
      <c r="DA115" s="57">
        <f t="shared" si="231"/>
        <v>0</v>
      </c>
      <c r="DB115" s="57">
        <f t="shared" si="232"/>
        <v>0</v>
      </c>
      <c r="DC115" s="57">
        <f t="shared" si="233"/>
        <v>0</v>
      </c>
      <c r="DD115" s="57">
        <f t="shared" si="234"/>
        <v>0</v>
      </c>
      <c r="DE115" s="57">
        <f t="shared" si="235"/>
        <v>0</v>
      </c>
      <c r="DF115" s="57">
        <f t="shared" si="236"/>
        <v>0</v>
      </c>
      <c r="DG115" s="57">
        <f t="shared" si="237"/>
        <v>0</v>
      </c>
      <c r="DH115" s="68">
        <f t="shared" si="238"/>
        <v>0</v>
      </c>
      <c r="DI115" s="59">
        <f t="shared" si="239"/>
        <v>0</v>
      </c>
      <c r="DJ115" s="59">
        <f t="shared" si="240"/>
        <v>0</v>
      </c>
      <c r="DK115" s="59">
        <f t="shared" si="241"/>
        <v>0</v>
      </c>
      <c r="DL115" s="59">
        <f t="shared" si="242"/>
        <v>0</v>
      </c>
      <c r="DM115" s="59">
        <f t="shared" si="243"/>
        <v>0</v>
      </c>
      <c r="DN115" s="59">
        <f t="shared" si="244"/>
        <v>0</v>
      </c>
      <c r="DO115" s="59">
        <f t="shared" si="245"/>
        <v>0</v>
      </c>
      <c r="DP115" s="59">
        <f t="shared" si="246"/>
        <v>0</v>
      </c>
      <c r="DQ115" s="68">
        <f t="shared" si="247"/>
        <v>0</v>
      </c>
    </row>
    <row r="116" spans="82:121" ht="16.5" hidden="1" customHeight="1" x14ac:dyDescent="0.2">
      <c r="CD116" s="57">
        <f t="shared" si="216"/>
        <v>0</v>
      </c>
      <c r="CE116" s="57">
        <f t="shared" si="214"/>
        <v>-33</v>
      </c>
      <c r="CF116" s="57">
        <f t="shared" si="217"/>
        <v>0</v>
      </c>
      <c r="CG116" s="57" t="str">
        <f t="shared" si="218"/>
        <v>4</v>
      </c>
      <c r="CH116" s="57" t="str">
        <f t="shared" si="219"/>
        <v/>
      </c>
      <c r="CI116" s="57">
        <f t="shared" si="220"/>
        <v>0</v>
      </c>
      <c r="CJ116" s="57">
        <f t="shared" si="221"/>
        <v>0</v>
      </c>
      <c r="CK116" s="57">
        <f t="shared" si="222"/>
        <v>0</v>
      </c>
      <c r="CL116" s="57">
        <f t="shared" si="223"/>
        <v>0</v>
      </c>
      <c r="CM116" s="57" t="str">
        <f t="shared" si="224"/>
        <v/>
      </c>
      <c r="CN116" s="57">
        <f t="shared" si="225"/>
        <v>0</v>
      </c>
      <c r="CO116" s="57">
        <f t="shared" si="226"/>
        <v>2</v>
      </c>
      <c r="CP116" s="57">
        <f t="shared" si="227"/>
        <v>-31</v>
      </c>
      <c r="CQ116" s="57">
        <f t="shared" si="228"/>
        <v>0</v>
      </c>
      <c r="CR116" s="69">
        <f t="shared" si="250"/>
        <v>10</v>
      </c>
      <c r="CS116" s="69">
        <f t="shared" si="250"/>
        <v>10</v>
      </c>
      <c r="CT116" s="69">
        <f t="shared" si="250"/>
        <v>15</v>
      </c>
      <c r="CU116" s="69">
        <f t="shared" si="250"/>
        <v>15</v>
      </c>
      <c r="CV116" s="69">
        <f t="shared" si="250"/>
        <v>20</v>
      </c>
      <c r="CW116" s="69">
        <f t="shared" si="250"/>
        <v>20</v>
      </c>
      <c r="CX116" s="69">
        <f t="shared" si="250"/>
        <v>20</v>
      </c>
      <c r="CY116" s="69">
        <f t="shared" si="249"/>
        <v>20</v>
      </c>
      <c r="CZ116" s="57">
        <f t="shared" si="230"/>
        <v>0</v>
      </c>
      <c r="DA116" s="57">
        <f t="shared" si="231"/>
        <v>0</v>
      </c>
      <c r="DB116" s="57">
        <f t="shared" si="232"/>
        <v>0</v>
      </c>
      <c r="DC116" s="57">
        <f t="shared" si="233"/>
        <v>0</v>
      </c>
      <c r="DD116" s="57">
        <f t="shared" si="234"/>
        <v>0</v>
      </c>
      <c r="DE116" s="57">
        <f t="shared" si="235"/>
        <v>0</v>
      </c>
      <c r="DF116" s="57">
        <f t="shared" si="236"/>
        <v>0</v>
      </c>
      <c r="DG116" s="57">
        <f t="shared" si="237"/>
        <v>0</v>
      </c>
      <c r="DH116" s="68">
        <f t="shared" si="238"/>
        <v>0</v>
      </c>
      <c r="DI116" s="59">
        <f t="shared" si="239"/>
        <v>0</v>
      </c>
      <c r="DJ116" s="59">
        <f t="shared" si="240"/>
        <v>0</v>
      </c>
      <c r="DK116" s="59">
        <f t="shared" si="241"/>
        <v>0</v>
      </c>
      <c r="DL116" s="59">
        <f t="shared" si="242"/>
        <v>0</v>
      </c>
      <c r="DM116" s="59">
        <f t="shared" si="243"/>
        <v>0</v>
      </c>
      <c r="DN116" s="59">
        <f t="shared" si="244"/>
        <v>0</v>
      </c>
      <c r="DO116" s="59">
        <f t="shared" si="245"/>
        <v>0</v>
      </c>
      <c r="DP116" s="59">
        <f t="shared" si="246"/>
        <v>0</v>
      </c>
      <c r="DQ116" s="68">
        <f t="shared" si="247"/>
        <v>0</v>
      </c>
    </row>
    <row r="117" spans="82:121" ht="16.5" hidden="1" customHeight="1" x14ac:dyDescent="0.2">
      <c r="CD117" s="57">
        <f t="shared" si="216"/>
        <v>0</v>
      </c>
      <c r="CE117" s="57">
        <f t="shared" si="214"/>
        <v>-34</v>
      </c>
      <c r="CF117" s="57">
        <f t="shared" si="217"/>
        <v>0</v>
      </c>
      <c r="CG117" s="57" t="str">
        <f t="shared" si="218"/>
        <v>4</v>
      </c>
      <c r="CH117" s="57" t="str">
        <f t="shared" si="219"/>
        <v/>
      </c>
      <c r="CI117" s="57">
        <f t="shared" si="220"/>
        <v>0</v>
      </c>
      <c r="CJ117" s="57">
        <f t="shared" si="221"/>
        <v>0</v>
      </c>
      <c r="CK117" s="57">
        <f t="shared" si="222"/>
        <v>0</v>
      </c>
      <c r="CL117" s="57">
        <f t="shared" si="223"/>
        <v>0</v>
      </c>
      <c r="CM117" s="57" t="str">
        <f t="shared" si="224"/>
        <v/>
      </c>
      <c r="CN117" s="57">
        <f t="shared" si="225"/>
        <v>0</v>
      </c>
      <c r="CO117" s="57">
        <f t="shared" si="226"/>
        <v>2</v>
      </c>
      <c r="CP117" s="57">
        <f t="shared" si="227"/>
        <v>-32</v>
      </c>
      <c r="CQ117" s="57">
        <f t="shared" si="228"/>
        <v>0</v>
      </c>
      <c r="CR117" s="69">
        <f t="shared" si="250"/>
        <v>10</v>
      </c>
      <c r="CS117" s="69">
        <f t="shared" si="250"/>
        <v>10</v>
      </c>
      <c r="CT117" s="69">
        <f t="shared" si="250"/>
        <v>15</v>
      </c>
      <c r="CU117" s="69">
        <f t="shared" si="250"/>
        <v>15</v>
      </c>
      <c r="CV117" s="69">
        <f t="shared" si="250"/>
        <v>20</v>
      </c>
      <c r="CW117" s="69">
        <f t="shared" si="250"/>
        <v>20</v>
      </c>
      <c r="CX117" s="69">
        <f t="shared" si="250"/>
        <v>20</v>
      </c>
      <c r="CY117" s="69">
        <f t="shared" si="249"/>
        <v>20</v>
      </c>
      <c r="CZ117" s="57">
        <f t="shared" si="230"/>
        <v>0</v>
      </c>
      <c r="DA117" s="57">
        <f t="shared" si="231"/>
        <v>0</v>
      </c>
      <c r="DB117" s="57">
        <f t="shared" si="232"/>
        <v>0</v>
      </c>
      <c r="DC117" s="57">
        <f t="shared" si="233"/>
        <v>0</v>
      </c>
      <c r="DD117" s="57">
        <f t="shared" si="234"/>
        <v>0</v>
      </c>
      <c r="DE117" s="57">
        <f t="shared" si="235"/>
        <v>0</v>
      </c>
      <c r="DF117" s="57">
        <f t="shared" si="236"/>
        <v>0</v>
      </c>
      <c r="DG117" s="57">
        <f t="shared" si="237"/>
        <v>0</v>
      </c>
      <c r="DH117" s="68">
        <f t="shared" si="238"/>
        <v>0</v>
      </c>
      <c r="DI117" s="59">
        <f t="shared" si="239"/>
        <v>0</v>
      </c>
      <c r="DJ117" s="59">
        <f t="shared" si="240"/>
        <v>0</v>
      </c>
      <c r="DK117" s="59">
        <f t="shared" si="241"/>
        <v>0</v>
      </c>
      <c r="DL117" s="59">
        <f t="shared" si="242"/>
        <v>0</v>
      </c>
      <c r="DM117" s="59">
        <f t="shared" si="243"/>
        <v>0</v>
      </c>
      <c r="DN117" s="59">
        <f t="shared" si="244"/>
        <v>0</v>
      </c>
      <c r="DO117" s="59">
        <f t="shared" si="245"/>
        <v>0</v>
      </c>
      <c r="DP117" s="59">
        <f t="shared" si="246"/>
        <v>0</v>
      </c>
      <c r="DQ117" s="68">
        <f t="shared" si="247"/>
        <v>0</v>
      </c>
    </row>
    <row r="118" spans="82:121" ht="16.5" hidden="1" customHeight="1" x14ac:dyDescent="0.2">
      <c r="CD118" s="57">
        <f t="shared" si="216"/>
        <v>0</v>
      </c>
      <c r="CE118" s="57">
        <f t="shared" si="214"/>
        <v>-35</v>
      </c>
      <c r="CF118" s="57">
        <f t="shared" si="217"/>
        <v>0</v>
      </c>
      <c r="CG118" s="57" t="str">
        <f t="shared" si="218"/>
        <v>4</v>
      </c>
      <c r="CH118" s="57" t="str">
        <f t="shared" si="219"/>
        <v/>
      </c>
      <c r="CI118" s="57">
        <f t="shared" si="220"/>
        <v>0</v>
      </c>
      <c r="CJ118" s="57">
        <f t="shared" si="221"/>
        <v>0</v>
      </c>
      <c r="CK118" s="57">
        <f t="shared" si="222"/>
        <v>0</v>
      </c>
      <c r="CL118" s="57">
        <f t="shared" si="223"/>
        <v>0</v>
      </c>
      <c r="CM118" s="57" t="str">
        <f t="shared" si="224"/>
        <v/>
      </c>
      <c r="CN118" s="57">
        <f t="shared" si="225"/>
        <v>0</v>
      </c>
      <c r="CO118" s="57">
        <f t="shared" si="226"/>
        <v>2</v>
      </c>
      <c r="CP118" s="57">
        <f t="shared" si="227"/>
        <v>-33</v>
      </c>
      <c r="CQ118" s="57">
        <f t="shared" si="228"/>
        <v>0</v>
      </c>
      <c r="CR118" s="69">
        <f t="shared" si="250"/>
        <v>10</v>
      </c>
      <c r="CS118" s="69">
        <f t="shared" si="250"/>
        <v>10</v>
      </c>
      <c r="CT118" s="69">
        <f t="shared" si="250"/>
        <v>15</v>
      </c>
      <c r="CU118" s="69">
        <f t="shared" si="250"/>
        <v>15</v>
      </c>
      <c r="CV118" s="69">
        <f t="shared" si="250"/>
        <v>20</v>
      </c>
      <c r="CW118" s="69">
        <f t="shared" si="250"/>
        <v>20</v>
      </c>
      <c r="CX118" s="69">
        <f t="shared" si="250"/>
        <v>20</v>
      </c>
      <c r="CY118" s="69">
        <f t="shared" si="249"/>
        <v>20</v>
      </c>
      <c r="CZ118" s="57">
        <f t="shared" si="230"/>
        <v>0</v>
      </c>
      <c r="DA118" s="57">
        <f t="shared" si="231"/>
        <v>0</v>
      </c>
      <c r="DB118" s="57">
        <f t="shared" si="232"/>
        <v>0</v>
      </c>
      <c r="DC118" s="57">
        <f t="shared" si="233"/>
        <v>0</v>
      </c>
      <c r="DD118" s="57">
        <f t="shared" si="234"/>
        <v>0</v>
      </c>
      <c r="DE118" s="57">
        <f t="shared" si="235"/>
        <v>0</v>
      </c>
      <c r="DF118" s="57">
        <f t="shared" si="236"/>
        <v>0</v>
      </c>
      <c r="DG118" s="57">
        <f t="shared" si="237"/>
        <v>0</v>
      </c>
      <c r="DH118" s="68">
        <f t="shared" si="238"/>
        <v>0</v>
      </c>
      <c r="DI118" s="59">
        <f t="shared" si="239"/>
        <v>0</v>
      </c>
      <c r="DJ118" s="59">
        <f t="shared" si="240"/>
        <v>0</v>
      </c>
      <c r="DK118" s="59">
        <f t="shared" si="241"/>
        <v>0</v>
      </c>
      <c r="DL118" s="59">
        <f t="shared" si="242"/>
        <v>0</v>
      </c>
      <c r="DM118" s="59">
        <f t="shared" si="243"/>
        <v>0</v>
      </c>
      <c r="DN118" s="59">
        <f t="shared" si="244"/>
        <v>0</v>
      </c>
      <c r="DO118" s="59">
        <f t="shared" si="245"/>
        <v>0</v>
      </c>
      <c r="DP118" s="59">
        <f t="shared" si="246"/>
        <v>0</v>
      </c>
      <c r="DQ118" s="68">
        <f t="shared" si="247"/>
        <v>0</v>
      </c>
    </row>
    <row r="119" spans="82:121" ht="16.5" hidden="1" customHeight="1" x14ac:dyDescent="0.2">
      <c r="CD119" s="57">
        <f t="shared" si="216"/>
        <v>0</v>
      </c>
      <c r="CE119" s="57">
        <f t="shared" si="214"/>
        <v>-36</v>
      </c>
      <c r="CF119" s="57">
        <f t="shared" si="217"/>
        <v>0</v>
      </c>
      <c r="CG119" s="57" t="str">
        <f t="shared" si="218"/>
        <v>4</v>
      </c>
      <c r="CH119" s="57" t="str">
        <f t="shared" si="219"/>
        <v/>
      </c>
      <c r="CI119" s="57">
        <f t="shared" si="220"/>
        <v>0</v>
      </c>
      <c r="CJ119" s="57">
        <f t="shared" si="221"/>
        <v>0</v>
      </c>
      <c r="CK119" s="57">
        <f t="shared" si="222"/>
        <v>0</v>
      </c>
      <c r="CL119" s="57">
        <f t="shared" si="223"/>
        <v>0</v>
      </c>
      <c r="CM119" s="57" t="str">
        <f t="shared" si="224"/>
        <v/>
      </c>
      <c r="CN119" s="57">
        <f t="shared" si="225"/>
        <v>0</v>
      </c>
      <c r="CO119" s="57">
        <f t="shared" si="226"/>
        <v>2</v>
      </c>
      <c r="CP119" s="57">
        <f t="shared" si="227"/>
        <v>-34</v>
      </c>
      <c r="CQ119" s="57">
        <f t="shared" si="228"/>
        <v>0</v>
      </c>
      <c r="CR119" s="69">
        <f t="shared" si="250"/>
        <v>10</v>
      </c>
      <c r="CS119" s="69">
        <f t="shared" si="250"/>
        <v>10</v>
      </c>
      <c r="CT119" s="69">
        <f t="shared" si="250"/>
        <v>15</v>
      </c>
      <c r="CU119" s="69">
        <f t="shared" si="250"/>
        <v>15</v>
      </c>
      <c r="CV119" s="69">
        <f t="shared" si="250"/>
        <v>20</v>
      </c>
      <c r="CW119" s="69">
        <f t="shared" si="250"/>
        <v>20</v>
      </c>
      <c r="CX119" s="69">
        <f t="shared" si="250"/>
        <v>20</v>
      </c>
      <c r="CY119" s="69">
        <f t="shared" si="249"/>
        <v>20</v>
      </c>
      <c r="CZ119" s="57">
        <f t="shared" si="230"/>
        <v>0</v>
      </c>
      <c r="DA119" s="57">
        <f t="shared" si="231"/>
        <v>0</v>
      </c>
      <c r="DB119" s="57">
        <f t="shared" si="232"/>
        <v>0</v>
      </c>
      <c r="DC119" s="57">
        <f t="shared" si="233"/>
        <v>0</v>
      </c>
      <c r="DD119" s="57">
        <f t="shared" si="234"/>
        <v>0</v>
      </c>
      <c r="DE119" s="57">
        <f t="shared" si="235"/>
        <v>0</v>
      </c>
      <c r="DF119" s="57">
        <f t="shared" si="236"/>
        <v>0</v>
      </c>
      <c r="DG119" s="57">
        <f t="shared" si="237"/>
        <v>0</v>
      </c>
      <c r="DH119" s="68">
        <f t="shared" si="238"/>
        <v>0</v>
      </c>
      <c r="DI119" s="59">
        <f t="shared" si="239"/>
        <v>0</v>
      </c>
      <c r="DJ119" s="59">
        <f t="shared" si="240"/>
        <v>0</v>
      </c>
      <c r="DK119" s="59">
        <f t="shared" si="241"/>
        <v>0</v>
      </c>
      <c r="DL119" s="59">
        <f t="shared" si="242"/>
        <v>0</v>
      </c>
      <c r="DM119" s="59">
        <f t="shared" si="243"/>
        <v>0</v>
      </c>
      <c r="DN119" s="59">
        <f t="shared" si="244"/>
        <v>0</v>
      </c>
      <c r="DO119" s="59">
        <f t="shared" si="245"/>
        <v>0</v>
      </c>
      <c r="DP119" s="59">
        <f t="shared" si="246"/>
        <v>0</v>
      </c>
      <c r="DQ119" s="68">
        <f t="shared" si="247"/>
        <v>0</v>
      </c>
    </row>
    <row r="120" spans="82:121" ht="16.5" hidden="1" customHeight="1" x14ac:dyDescent="0.2">
      <c r="CD120" s="57">
        <f t="shared" si="216"/>
        <v>0</v>
      </c>
      <c r="CE120" s="57">
        <f t="shared" si="214"/>
        <v>-37</v>
      </c>
      <c r="CF120" s="57">
        <f t="shared" si="217"/>
        <v>0</v>
      </c>
      <c r="CG120" s="57" t="str">
        <f t="shared" si="218"/>
        <v>4</v>
      </c>
      <c r="CH120" s="57" t="str">
        <f t="shared" si="219"/>
        <v/>
      </c>
      <c r="CI120" s="57">
        <f t="shared" si="220"/>
        <v>0</v>
      </c>
      <c r="CJ120" s="57">
        <f t="shared" si="221"/>
        <v>0</v>
      </c>
      <c r="CK120" s="57">
        <f t="shared" si="222"/>
        <v>0</v>
      </c>
      <c r="CL120" s="57">
        <f t="shared" si="223"/>
        <v>0</v>
      </c>
      <c r="CM120" s="57" t="str">
        <f t="shared" si="224"/>
        <v/>
      </c>
      <c r="CN120" s="57">
        <f t="shared" si="225"/>
        <v>0</v>
      </c>
      <c r="CO120" s="57">
        <f t="shared" si="226"/>
        <v>2</v>
      </c>
      <c r="CP120" s="57">
        <f t="shared" si="227"/>
        <v>-35</v>
      </c>
      <c r="CQ120" s="57">
        <f t="shared" si="228"/>
        <v>0</v>
      </c>
      <c r="CR120" s="69">
        <f t="shared" si="250"/>
        <v>10</v>
      </c>
      <c r="CS120" s="69">
        <f t="shared" si="250"/>
        <v>10</v>
      </c>
      <c r="CT120" s="69">
        <f t="shared" si="250"/>
        <v>15</v>
      </c>
      <c r="CU120" s="69">
        <f t="shared" si="250"/>
        <v>15</v>
      </c>
      <c r="CV120" s="69">
        <f t="shared" si="250"/>
        <v>20</v>
      </c>
      <c r="CW120" s="69">
        <f t="shared" si="250"/>
        <v>20</v>
      </c>
      <c r="CX120" s="69">
        <f t="shared" si="250"/>
        <v>20</v>
      </c>
      <c r="CY120" s="69">
        <f t="shared" si="249"/>
        <v>20</v>
      </c>
      <c r="CZ120" s="57">
        <f t="shared" si="230"/>
        <v>0</v>
      </c>
      <c r="DA120" s="57">
        <f t="shared" si="231"/>
        <v>0</v>
      </c>
      <c r="DB120" s="57">
        <f t="shared" si="232"/>
        <v>0</v>
      </c>
      <c r="DC120" s="57">
        <f t="shared" si="233"/>
        <v>0</v>
      </c>
      <c r="DD120" s="57">
        <f t="shared" si="234"/>
        <v>0</v>
      </c>
      <c r="DE120" s="57">
        <f t="shared" si="235"/>
        <v>0</v>
      </c>
      <c r="DF120" s="57">
        <f t="shared" si="236"/>
        <v>0</v>
      </c>
      <c r="DG120" s="57">
        <f t="shared" si="237"/>
        <v>0</v>
      </c>
      <c r="DH120" s="68">
        <f t="shared" si="238"/>
        <v>0</v>
      </c>
      <c r="DI120" s="59">
        <f t="shared" si="239"/>
        <v>0</v>
      </c>
      <c r="DJ120" s="59">
        <f t="shared" si="240"/>
        <v>0</v>
      </c>
      <c r="DK120" s="59">
        <f t="shared" si="241"/>
        <v>0</v>
      </c>
      <c r="DL120" s="59">
        <f t="shared" si="242"/>
        <v>0</v>
      </c>
      <c r="DM120" s="59">
        <f t="shared" si="243"/>
        <v>0</v>
      </c>
      <c r="DN120" s="59">
        <f t="shared" si="244"/>
        <v>0</v>
      </c>
      <c r="DO120" s="59">
        <f t="shared" si="245"/>
        <v>0</v>
      </c>
      <c r="DP120" s="59">
        <f t="shared" si="246"/>
        <v>0</v>
      </c>
      <c r="DQ120" s="68">
        <f t="shared" si="247"/>
        <v>0</v>
      </c>
    </row>
    <row r="121" spans="82:121" ht="16.5" hidden="1" customHeight="1" x14ac:dyDescent="0.2">
      <c r="CD121" s="57">
        <f t="shared" si="216"/>
        <v>0</v>
      </c>
      <c r="CE121" s="57">
        <f t="shared" si="214"/>
        <v>-38</v>
      </c>
      <c r="CF121" s="57">
        <f t="shared" si="217"/>
        <v>0</v>
      </c>
      <c r="CG121" s="57" t="str">
        <f t="shared" si="218"/>
        <v>4</v>
      </c>
      <c r="CH121" s="57" t="str">
        <f t="shared" si="219"/>
        <v/>
      </c>
      <c r="CI121" s="57">
        <f t="shared" si="220"/>
        <v>0</v>
      </c>
      <c r="CJ121" s="57">
        <f t="shared" si="221"/>
        <v>0</v>
      </c>
      <c r="CK121" s="57">
        <f t="shared" si="222"/>
        <v>0</v>
      </c>
      <c r="CL121" s="57">
        <f t="shared" si="223"/>
        <v>0</v>
      </c>
      <c r="CM121" s="57" t="str">
        <f t="shared" si="224"/>
        <v/>
      </c>
      <c r="CN121" s="57">
        <f t="shared" si="225"/>
        <v>0</v>
      </c>
      <c r="CO121" s="57">
        <f t="shared" si="226"/>
        <v>2</v>
      </c>
      <c r="CP121" s="57">
        <f t="shared" si="227"/>
        <v>-36</v>
      </c>
      <c r="CQ121" s="57">
        <f t="shared" si="228"/>
        <v>0</v>
      </c>
      <c r="CR121" s="69">
        <f t="shared" si="250"/>
        <v>10</v>
      </c>
      <c r="CS121" s="69">
        <f t="shared" si="250"/>
        <v>10</v>
      </c>
      <c r="CT121" s="69">
        <f t="shared" si="250"/>
        <v>15</v>
      </c>
      <c r="CU121" s="69">
        <f t="shared" si="250"/>
        <v>15</v>
      </c>
      <c r="CV121" s="69">
        <f t="shared" si="250"/>
        <v>20</v>
      </c>
      <c r="CW121" s="69">
        <f t="shared" si="250"/>
        <v>20</v>
      </c>
      <c r="CX121" s="69">
        <f t="shared" si="250"/>
        <v>20</v>
      </c>
      <c r="CY121" s="69">
        <f t="shared" si="249"/>
        <v>20</v>
      </c>
      <c r="CZ121" s="57">
        <f t="shared" si="230"/>
        <v>0</v>
      </c>
      <c r="DA121" s="57">
        <f t="shared" si="231"/>
        <v>0</v>
      </c>
      <c r="DB121" s="57">
        <f t="shared" si="232"/>
        <v>0</v>
      </c>
      <c r="DC121" s="57">
        <f t="shared" si="233"/>
        <v>0</v>
      </c>
      <c r="DD121" s="57">
        <f t="shared" si="234"/>
        <v>0</v>
      </c>
      <c r="DE121" s="57">
        <f t="shared" si="235"/>
        <v>0</v>
      </c>
      <c r="DF121" s="57">
        <f t="shared" si="236"/>
        <v>0</v>
      </c>
      <c r="DG121" s="57">
        <f t="shared" si="237"/>
        <v>0</v>
      </c>
      <c r="DH121" s="68">
        <f t="shared" si="238"/>
        <v>0</v>
      </c>
      <c r="DI121" s="59">
        <f t="shared" si="239"/>
        <v>0</v>
      </c>
      <c r="DJ121" s="59">
        <f t="shared" si="240"/>
        <v>0</v>
      </c>
      <c r="DK121" s="59">
        <f t="shared" si="241"/>
        <v>0</v>
      </c>
      <c r="DL121" s="59">
        <f t="shared" si="242"/>
        <v>0</v>
      </c>
      <c r="DM121" s="59">
        <f t="shared" si="243"/>
        <v>0</v>
      </c>
      <c r="DN121" s="59">
        <f t="shared" si="244"/>
        <v>0</v>
      </c>
      <c r="DO121" s="59">
        <f t="shared" si="245"/>
        <v>0</v>
      </c>
      <c r="DP121" s="59">
        <f t="shared" si="246"/>
        <v>0</v>
      </c>
      <c r="DQ121" s="68">
        <f t="shared" si="247"/>
        <v>0</v>
      </c>
    </row>
    <row r="122" spans="82:121" ht="16.5" hidden="1" customHeight="1" x14ac:dyDescent="0.2">
      <c r="CM122" s="57">
        <f>SUM(CM72:CM121)</f>
        <v>175</v>
      </c>
      <c r="CZ122" s="57">
        <f>SUM(CZ72:CZ121)</f>
        <v>0</v>
      </c>
      <c r="DA122" s="57">
        <f t="shared" ref="DA122:DG122" si="251">SUM(DA72:DA121)</f>
        <v>950</v>
      </c>
      <c r="DB122" s="57">
        <f t="shared" si="251"/>
        <v>450</v>
      </c>
      <c r="DC122" s="57">
        <f t="shared" si="251"/>
        <v>0</v>
      </c>
      <c r="DD122" s="57">
        <f t="shared" si="251"/>
        <v>0</v>
      </c>
      <c r="DE122" s="57">
        <f t="shared" si="251"/>
        <v>0</v>
      </c>
      <c r="DF122" s="57">
        <f t="shared" si="251"/>
        <v>0</v>
      </c>
      <c r="DG122" s="57">
        <f t="shared" si="251"/>
        <v>0</v>
      </c>
      <c r="DI122" s="57">
        <f t="shared" ref="DI122:DP122" si="252">SUM(DI72:DI121)</f>
        <v>0</v>
      </c>
      <c r="DJ122" s="57">
        <f t="shared" si="252"/>
        <v>0</v>
      </c>
      <c r="DK122" s="57">
        <f t="shared" si="252"/>
        <v>930</v>
      </c>
      <c r="DL122" s="57">
        <f t="shared" si="252"/>
        <v>0</v>
      </c>
      <c r="DM122" s="57">
        <f t="shared" si="252"/>
        <v>0</v>
      </c>
      <c r="DN122" s="57">
        <f t="shared" si="252"/>
        <v>0</v>
      </c>
      <c r="DO122" s="57">
        <f t="shared" si="252"/>
        <v>0</v>
      </c>
      <c r="DP122" s="57">
        <f t="shared" si="252"/>
        <v>0</v>
      </c>
      <c r="DQ122" s="57"/>
    </row>
    <row r="123" spans="82:121" ht="16.5" hidden="1" customHeight="1" x14ac:dyDescent="0.2">
      <c r="DG123" s="57">
        <f>SUM(CZ122:DG122)</f>
        <v>1400</v>
      </c>
      <c r="DH123" s="59">
        <f>DG123/DC124</f>
        <v>350</v>
      </c>
      <c r="DP123" s="59">
        <f>SUM(DI122:DP122)</f>
        <v>930</v>
      </c>
      <c r="DQ123" s="59">
        <f>DP123/DC125</f>
        <v>465</v>
      </c>
    </row>
    <row r="124" spans="82:121" ht="16.5" hidden="1" customHeight="1" x14ac:dyDescent="0.2">
      <c r="CZ124" s="63" t="s">
        <v>49</v>
      </c>
      <c r="DA124" s="57">
        <f>DF24*8</f>
        <v>4</v>
      </c>
      <c r="DB124" s="57">
        <f>ROUND(DA124,0)</f>
        <v>4</v>
      </c>
      <c r="DC124" s="57">
        <f>IF(DB124&lt;1,1,DB124)</f>
        <v>4</v>
      </c>
    </row>
    <row r="125" spans="82:121" ht="16.5" hidden="1" customHeight="1" x14ac:dyDescent="0.2">
      <c r="CZ125" s="63" t="s">
        <v>71</v>
      </c>
      <c r="DA125" s="57">
        <f>3*DF24</f>
        <v>1.5</v>
      </c>
      <c r="DB125" s="57">
        <f>ROUND(DA125,0)</f>
        <v>2</v>
      </c>
      <c r="DC125" s="57">
        <f>IF(DB125&lt;1,1,DB125)</f>
        <v>2</v>
      </c>
    </row>
    <row r="126" spans="82:121" ht="16.5" hidden="1" customHeight="1" x14ac:dyDescent="0.2">
      <c r="CZ126" s="63" t="s">
        <v>51</v>
      </c>
      <c r="DA126" s="57">
        <f>CM122*CZ20*CX12*0.662</f>
        <v>101.90698249714571</v>
      </c>
    </row>
    <row r="127" spans="82:121" ht="16.5" hidden="1" customHeight="1" x14ac:dyDescent="0.2">
      <c r="CZ127" s="63" t="s">
        <v>55</v>
      </c>
      <c r="DA127" s="57">
        <f>(DH123+DQ123)*0.5*DF23</f>
        <v>80.012437896115046</v>
      </c>
    </row>
    <row r="128" spans="82:121" ht="16.5" hidden="1" customHeight="1" x14ac:dyDescent="0.2">
      <c r="CZ128" s="63" t="s">
        <v>56</v>
      </c>
      <c r="DA128" s="57">
        <f>SUM(DA126:DA127)</f>
        <v>181.91942039326074</v>
      </c>
    </row>
    <row r="129" spans="104:106" ht="16.5" hidden="1" customHeight="1" x14ac:dyDescent="0.2">
      <c r="CZ129" s="57" t="s">
        <v>57</v>
      </c>
      <c r="DA129" s="57">
        <f>DA128/2</f>
        <v>90.959710196630368</v>
      </c>
      <c r="DB129" s="57">
        <f>DA126/0.8</f>
        <v>127.38372812143213</v>
      </c>
    </row>
    <row r="130" spans="104:106" ht="16.5" hidden="1" customHeight="1" x14ac:dyDescent="0.2">
      <c r="CZ130" s="63" t="s">
        <v>57</v>
      </c>
      <c r="DA130" s="63">
        <f>IF(DA129&gt;DB129,DB129,DA129)</f>
        <v>90.959710196630368</v>
      </c>
    </row>
    <row r="131" spans="104:106" ht="16.5" hidden="1" customHeight="1" x14ac:dyDescent="0.2"/>
    <row r="132" spans="104:106" ht="16.5" hidden="1" customHeight="1" x14ac:dyDescent="0.2"/>
  </sheetData>
  <sheetProtection password="CE10" sheet="1" objects="1" scenarios="1"/>
  <dataConsolidate/>
  <customSheetViews>
    <customSheetView guid="{E80248EA-EF1F-44D6-8644-3F36D4D9BE6D}" scale="98" hiddenRows="1" hiddenColumns="1">
      <selection activeCell="E2" sqref="E2:P2"/>
      <pageMargins left="0" right="0" top="0.39370078740157483" bottom="0.39370078740157483" header="0.51181102362204722" footer="0.51181102362204722"/>
      <pageSetup paperSize="9" pageOrder="overThenDown" orientation="portrait" horizontalDpi="300" verticalDpi="300" r:id="rId1"/>
      <headerFooter alignWithMargins="0"/>
    </customSheetView>
    <customSheetView guid="{1EC71BBF-2FC1-4DEF-BFE5-9B2AD0D712CE}" showPageBreaks="1" printArea="1" hiddenRows="1" hiddenColumns="1" showRuler="0">
      <selection activeCell="E2" sqref="E2:P2"/>
      <pageMargins left="0.39370078740157483" right="0.19685039370078741" top="0.39370078740157483" bottom="0.39370078740157483" header="0.51181102362204722" footer="0.51181102362204722"/>
      <pageSetup paperSize="9" pageOrder="overThenDown" orientation="portrait" horizontalDpi="300" verticalDpi="300" r:id="rId2"/>
      <headerFooter alignWithMargins="0"/>
    </customSheetView>
    <customSheetView guid="{96BF3832-D8E5-4C9C-83A9-B132760E708E}" showPageBreaks="1" printArea="1" hiddenColumns="1" showRuler="0">
      <selection activeCell="S3" sqref="S3"/>
      <pageMargins left="0.39370078740157483" right="0.39370078740157483" top="0.59055118110236227" bottom="0.39370078740157483" header="0.51181102362204722" footer="0.51181102362204722"/>
      <pageSetup paperSize="9" pageOrder="overThenDown" orientation="portrait" horizontalDpi="300" verticalDpi="300" r:id="rId3"/>
      <headerFooter alignWithMargins="0"/>
    </customSheetView>
    <customSheetView guid="{5043E6C5-0447-4CC1-BE28-8137D7330070}" showPageBreaks="1" printArea="1" hiddenColumns="1" showRuler="0">
      <selection activeCell="S3" sqref="S3"/>
      <pageMargins left="0.39370078740157483" right="0.39370078740157483" top="0.59055118110236227" bottom="0.39370078740157483" header="0.51181102362204722" footer="0.51181102362204722"/>
      <pageSetup paperSize="9" pageOrder="overThenDown" orientation="portrait" horizontalDpi="300" verticalDpi="300" r:id="rId4"/>
      <headerFooter alignWithMargins="0"/>
    </customSheetView>
    <customSheetView guid="{41593FDC-F17D-4F85-95E3-0D8A8F4BEBBD}" showPageBreaks="1" printArea="1" hiddenColumns="1" showRuler="0">
      <selection activeCell="N26" sqref="N26:U26"/>
      <pageMargins left="0.39370078740157483" right="0.39370078740157483" top="0.59055118110236227" bottom="0.39370078740157483" header="0.51181102362204722" footer="0.51181102362204722"/>
      <pageSetup paperSize="9" pageOrder="overThenDown" orientation="portrait" horizontalDpi="300" verticalDpi="300" r:id="rId5"/>
      <headerFooter alignWithMargins="0"/>
    </customSheetView>
    <customSheetView guid="{9D30E936-D5E2-4901-B86F-C7EE6F193304}" showRuler="0">
      <selection activeCell="B5" sqref="B5:D5"/>
      <pageMargins left="0.78740157480314965" right="0.78740157480314965" top="0.98425196850393704" bottom="0.98425196850393704" header="0.51181102362204722" footer="0.51181102362204722"/>
      <pageSetup paperSize="9" pageOrder="overThenDown" orientation="portrait" horizontalDpi="300" verticalDpi="300" r:id="rId6"/>
      <headerFooter alignWithMargins="0"/>
    </customSheetView>
    <customSheetView guid="{3B3FA537-46D6-4632-B8A8-553F3EA07424}" showRuler="0">
      <selection activeCell="U16" sqref="U16:U17"/>
      <pageMargins left="0.78740157480314965" right="0.78740157480314965" top="0.98425196850393704" bottom="0.98425196850393704" header="0.51181102362204722" footer="0.51181102362204722"/>
      <pageSetup paperSize="9" pageOrder="overThenDown" orientation="portrait" horizontalDpi="300" verticalDpi="300" r:id="rId7"/>
      <headerFooter alignWithMargins="0"/>
    </customSheetView>
    <customSheetView guid="{25232B90-1C02-4EB5-863C-9227D1024CF0}" showPageBreaks="1" printArea="1" hiddenRows="1" hiddenColumns="1" showRuler="0">
      <selection activeCell="E2" sqref="E2:P2"/>
      <pageMargins left="0.39370078740157483" right="0.39370078740157483" top="0.59055118110236227" bottom="0.39370078740157483" header="0.51181102362204722" footer="0.51181102362204722"/>
      <pageSetup paperSize="9" pageOrder="overThenDown" orientation="portrait" horizontalDpi="300" verticalDpi="300" r:id="rId8"/>
      <headerFooter alignWithMargins="0"/>
    </customSheetView>
    <customSheetView guid="{03B0A6EA-3211-4A07-8295-F25EE22445DF}" showPageBreaks="1" printArea="1" hiddenRows="1" hiddenColumns="1" showRuler="0">
      <selection activeCell="E3" sqref="E3:P3"/>
      <pageMargins left="0.39370078740157483" right="0.39370078740157483" top="0.59055118110236227" bottom="0.39370078740157483" header="0.51181102362204722" footer="0.51181102362204722"/>
      <pageSetup paperSize="9" pageOrder="overThenDown" orientation="portrait" horizontalDpi="300" verticalDpi="300" r:id="rId9"/>
      <headerFooter alignWithMargins="0"/>
    </customSheetView>
  </customSheetViews>
  <mergeCells count="262">
    <mergeCell ref="M27:W27"/>
    <mergeCell ref="L43:W45"/>
    <mergeCell ref="H81:W81"/>
    <mergeCell ref="B73:D73"/>
    <mergeCell ref="K86:W86"/>
    <mergeCell ref="B86:J86"/>
    <mergeCell ref="E77:W77"/>
    <mergeCell ref="F75:W75"/>
    <mergeCell ref="E69:G69"/>
    <mergeCell ref="B74:D74"/>
    <mergeCell ref="E81:G81"/>
    <mergeCell ref="H69:W69"/>
    <mergeCell ref="E78:W78"/>
    <mergeCell ref="F74:W74"/>
    <mergeCell ref="H70:W70"/>
    <mergeCell ref="E72:W72"/>
    <mergeCell ref="E82:G82"/>
    <mergeCell ref="H80:W80"/>
    <mergeCell ref="B72:D72"/>
    <mergeCell ref="L65:M65"/>
    <mergeCell ref="L36:N36"/>
    <mergeCell ref="Q36:R36"/>
    <mergeCell ref="Q38:R38"/>
    <mergeCell ref="O38:P38"/>
    <mergeCell ref="A19:A35"/>
    <mergeCell ref="A36:A41"/>
    <mergeCell ref="F79:W79"/>
    <mergeCell ref="E80:G80"/>
    <mergeCell ref="S40:T40"/>
    <mergeCell ref="O41:P41"/>
    <mergeCell ref="Q41:R41"/>
    <mergeCell ref="S41:T41"/>
    <mergeCell ref="M64:W64"/>
    <mergeCell ref="S38:T38"/>
    <mergeCell ref="L39:N39"/>
    <mergeCell ref="S39:T39"/>
    <mergeCell ref="L37:N37"/>
    <mergeCell ref="O37:P37"/>
    <mergeCell ref="B65:C65"/>
    <mergeCell ref="J65:K65"/>
    <mergeCell ref="E76:W76"/>
    <mergeCell ref="B70:D70"/>
    <mergeCell ref="E70:G70"/>
    <mergeCell ref="F65:G65"/>
    <mergeCell ref="B69:D69"/>
    <mergeCell ref="D65:E65"/>
    <mergeCell ref="B71:D71"/>
    <mergeCell ref="N21:P21"/>
    <mergeCell ref="D7:J7"/>
    <mergeCell ref="A1:J1"/>
    <mergeCell ref="A6:K6"/>
    <mergeCell ref="K7:K14"/>
    <mergeCell ref="L8:L14"/>
    <mergeCell ref="K1:L1"/>
    <mergeCell ref="E3:P3"/>
    <mergeCell ref="F8:F14"/>
    <mergeCell ref="G8:G14"/>
    <mergeCell ref="D8:D14"/>
    <mergeCell ref="E2:P2"/>
    <mergeCell ref="E8:E14"/>
    <mergeCell ref="I8:I14"/>
    <mergeCell ref="H8:H14"/>
    <mergeCell ref="J8:J14"/>
    <mergeCell ref="A3:C3"/>
    <mergeCell ref="N6:W6"/>
    <mergeCell ref="Q1:W1"/>
    <mergeCell ref="Q2:W2"/>
    <mergeCell ref="Q3:W3"/>
    <mergeCell ref="C7:C13"/>
    <mergeCell ref="A2:C2"/>
    <mergeCell ref="M1:P1"/>
    <mergeCell ref="E88:G88"/>
    <mergeCell ref="B87:J87"/>
    <mergeCell ref="N85:W85"/>
    <mergeCell ref="H82:W82"/>
    <mergeCell ref="E83:G83"/>
    <mergeCell ref="H83:W83"/>
    <mergeCell ref="E97:G97"/>
    <mergeCell ref="H97:W97"/>
    <mergeCell ref="E98:G98"/>
    <mergeCell ref="H98:W98"/>
    <mergeCell ref="J95:W95"/>
    <mergeCell ref="B94:I94"/>
    <mergeCell ref="B95:I95"/>
    <mergeCell ref="J94:W94"/>
    <mergeCell ref="E96:G96"/>
    <mergeCell ref="H96:W96"/>
    <mergeCell ref="E93:W93"/>
    <mergeCell ref="H91:W91"/>
    <mergeCell ref="E89:G89"/>
    <mergeCell ref="H89:W89"/>
    <mergeCell ref="E90:G90"/>
    <mergeCell ref="H90:W90"/>
    <mergeCell ref="K87:W87"/>
    <mergeCell ref="H88:W88"/>
    <mergeCell ref="IV76:IW76"/>
    <mergeCell ref="IP75:IQ75"/>
    <mergeCell ref="IR75:IS75"/>
    <mergeCell ref="IT75:IU75"/>
    <mergeCell ref="IV75:IW75"/>
    <mergeCell ref="IP76:IQ76"/>
    <mergeCell ref="IR76:IS76"/>
    <mergeCell ref="IT76:IU76"/>
    <mergeCell ref="IV78:IW78"/>
    <mergeCell ref="IP77:IQ77"/>
    <mergeCell ref="IR77:IS77"/>
    <mergeCell ref="IT77:IU77"/>
    <mergeCell ref="IV77:IW77"/>
    <mergeCell ref="IP78:IQ78"/>
    <mergeCell ref="IR78:IS78"/>
    <mergeCell ref="IT78:IU78"/>
    <mergeCell ref="IV74:IW74"/>
    <mergeCell ref="IT73:IU73"/>
    <mergeCell ref="IV73:IW73"/>
    <mergeCell ref="IV72:IW72"/>
    <mergeCell ref="IT72:IU72"/>
    <mergeCell ref="IV71:IW71"/>
    <mergeCell ref="IT71:IU71"/>
    <mergeCell ref="IP74:IQ74"/>
    <mergeCell ref="IR74:IS74"/>
    <mergeCell ref="IT74:IU74"/>
    <mergeCell ref="IR72:IS72"/>
    <mergeCell ref="IP72:IQ72"/>
    <mergeCell ref="IP73:IQ73"/>
    <mergeCell ref="IR73:IS73"/>
    <mergeCell ref="IP71:IQ71"/>
    <mergeCell ref="IR71:IS71"/>
    <mergeCell ref="CC14:DD14"/>
    <mergeCell ref="IV70:IW70"/>
    <mergeCell ref="IT70:IU70"/>
    <mergeCell ref="IR70:IS70"/>
    <mergeCell ref="O39:P39"/>
    <mergeCell ref="Q39:R39"/>
    <mergeCell ref="IP70:IQ70"/>
    <mergeCell ref="CC69:DG69"/>
    <mergeCell ref="H67:W67"/>
    <mergeCell ref="AG66:AK66"/>
    <mergeCell ref="N65:W65"/>
    <mergeCell ref="L41:N41"/>
    <mergeCell ref="H68:W68"/>
    <mergeCell ref="H65:I65"/>
    <mergeCell ref="O40:P40"/>
    <mergeCell ref="Q40:R40"/>
    <mergeCell ref="AG65:AK65"/>
    <mergeCell ref="N25:V25"/>
    <mergeCell ref="N26:V26"/>
    <mergeCell ref="U35:V35"/>
    <mergeCell ref="U36:V36"/>
    <mergeCell ref="U37:V37"/>
    <mergeCell ref="L38:N38"/>
    <mergeCell ref="O36:P36"/>
    <mergeCell ref="S37:T37"/>
    <mergeCell ref="M42:W42"/>
    <mergeCell ref="S17:V17"/>
    <mergeCell ref="Q21:S21"/>
    <mergeCell ref="N23:R23"/>
    <mergeCell ref="U38:V38"/>
    <mergeCell ref="U39:V39"/>
    <mergeCell ref="U41:V41"/>
    <mergeCell ref="L30:V30"/>
    <mergeCell ref="L28:W28"/>
    <mergeCell ref="L29:U29"/>
    <mergeCell ref="V29:W29"/>
    <mergeCell ref="M4:M21"/>
    <mergeCell ref="A4:L5"/>
    <mergeCell ref="B11:B14"/>
    <mergeCell ref="N9:W9"/>
    <mergeCell ref="N10:W10"/>
    <mergeCell ref="N4:W4"/>
    <mergeCell ref="N5:W5"/>
    <mergeCell ref="S20:V20"/>
    <mergeCell ref="N22:V22"/>
    <mergeCell ref="S23:V23"/>
    <mergeCell ref="N12:W12"/>
    <mergeCell ref="N15:U15"/>
    <mergeCell ref="IC74:IH74"/>
    <mergeCell ref="IC73:IH73"/>
    <mergeCell ref="HK13:HL13"/>
    <mergeCell ref="FM13:FT13"/>
    <mergeCell ref="HQ13:HR13"/>
    <mergeCell ref="L33:P33"/>
    <mergeCell ref="S35:T35"/>
    <mergeCell ref="Q37:R37"/>
    <mergeCell ref="DH13:DI13"/>
    <mergeCell ref="L31:T31"/>
    <mergeCell ref="L32:R32"/>
    <mergeCell ref="BL13:BM13"/>
    <mergeCell ref="S13:S14"/>
    <mergeCell ref="E73:W73"/>
    <mergeCell ref="F66:W66"/>
    <mergeCell ref="B67:G67"/>
    <mergeCell ref="HM13:HN13"/>
    <mergeCell ref="HU13:HV13"/>
    <mergeCell ref="S36:T36"/>
    <mergeCell ref="O35:P35"/>
    <mergeCell ref="Q35:R35"/>
    <mergeCell ref="CZ71:DG71"/>
    <mergeCell ref="DI71:DP71"/>
    <mergeCell ref="L35:N35"/>
    <mergeCell ref="HL12:IW12"/>
    <mergeCell ref="HI13:HJ13"/>
    <mergeCell ref="BV13:BW13"/>
    <mergeCell ref="BX13:BY13"/>
    <mergeCell ref="DH12:EF12"/>
    <mergeCell ref="DV13:DW13"/>
    <mergeCell ref="DL13:DM13"/>
    <mergeCell ref="DN13:DO13"/>
    <mergeCell ref="DJ13:DK13"/>
    <mergeCell ref="DP13:DQ13"/>
    <mergeCell ref="HS13:HT13"/>
    <mergeCell ref="DR13:DS13"/>
    <mergeCell ref="DT13:DU13"/>
    <mergeCell ref="HO13:HP13"/>
    <mergeCell ref="BZ13:CA13"/>
    <mergeCell ref="EI12:HJ12"/>
    <mergeCell ref="EQ13:ER13"/>
    <mergeCell ref="FW13:GD13"/>
    <mergeCell ref="FD13:FK13"/>
    <mergeCell ref="EU13:FB13"/>
    <mergeCell ref="CN2:DF2"/>
    <mergeCell ref="BN3:BO3"/>
    <mergeCell ref="BT2:CL2"/>
    <mergeCell ref="BP13:BQ13"/>
    <mergeCell ref="BB2:BQ2"/>
    <mergeCell ref="BB3:BC3"/>
    <mergeCell ref="BD3:BE3"/>
    <mergeCell ref="BP3:BQ3"/>
    <mergeCell ref="BF3:BG3"/>
    <mergeCell ref="BH3:BI3"/>
    <mergeCell ref="BJ3:BK3"/>
    <mergeCell ref="BL3:BM3"/>
    <mergeCell ref="BR13:BS13"/>
    <mergeCell ref="BN13:BO13"/>
    <mergeCell ref="BT13:BU13"/>
    <mergeCell ref="T21:U21"/>
    <mergeCell ref="N20:R20"/>
    <mergeCell ref="O13:O14"/>
    <mergeCell ref="P13:P14"/>
    <mergeCell ref="Q13:Q14"/>
    <mergeCell ref="N16:V16"/>
    <mergeCell ref="N17:R17"/>
    <mergeCell ref="N13:N14"/>
    <mergeCell ref="U13:U14"/>
    <mergeCell ref="T13:T14"/>
    <mergeCell ref="P18:U18"/>
    <mergeCell ref="R13:R14"/>
    <mergeCell ref="AG14:AN14"/>
    <mergeCell ref="N8:W8"/>
    <mergeCell ref="N19:V19"/>
    <mergeCell ref="N7:W7"/>
    <mergeCell ref="N11:W11"/>
    <mergeCell ref="AK3:AL3"/>
    <mergeCell ref="AK2:AZ2"/>
    <mergeCell ref="AS3:AT3"/>
    <mergeCell ref="AU3:AV3"/>
    <mergeCell ref="AM3:AN3"/>
    <mergeCell ref="AQ3:AR3"/>
    <mergeCell ref="AW3:AX3"/>
    <mergeCell ref="AY3:AZ3"/>
    <mergeCell ref="AF3:AI3"/>
    <mergeCell ref="AA3:AD3"/>
    <mergeCell ref="AO3:AP3"/>
  </mergeCells>
  <phoneticPr fontId="0" type="noConversion"/>
  <conditionalFormatting sqref="U36">
    <cfRule type="expression" dxfId="9" priority="6" stopIfTrue="1">
      <formula>$U$36/$O$36&gt;1.25</formula>
    </cfRule>
  </conditionalFormatting>
  <conditionalFormatting sqref="U35">
    <cfRule type="expression" dxfId="8" priority="7" stopIfTrue="1">
      <formula>$U$35/$O$35&gt;1.25</formula>
    </cfRule>
  </conditionalFormatting>
  <conditionalFormatting sqref="U37">
    <cfRule type="expression" dxfId="7" priority="8" stopIfTrue="1">
      <formula>$U$37/$O$37&gt;1.25</formula>
    </cfRule>
  </conditionalFormatting>
  <conditionalFormatting sqref="U38">
    <cfRule type="expression" dxfId="6" priority="9" stopIfTrue="1">
      <formula>$U$38/$O$38&gt;1.25</formula>
    </cfRule>
  </conditionalFormatting>
  <conditionalFormatting sqref="U39">
    <cfRule type="expression" dxfId="5" priority="10" stopIfTrue="1">
      <formula>$U$39/$O$39&gt;1.25</formula>
    </cfRule>
  </conditionalFormatting>
  <conditionalFormatting sqref="W36">
    <cfRule type="expression" dxfId="4" priority="5" stopIfTrue="1">
      <formula>$W$36/$O$36&gt;1.25</formula>
    </cfRule>
  </conditionalFormatting>
  <conditionalFormatting sqref="W37">
    <cfRule type="expression" dxfId="3" priority="4">
      <formula>$W$37/$O$37&gt;1.25</formula>
    </cfRule>
  </conditionalFormatting>
  <conditionalFormatting sqref="W38">
    <cfRule type="expression" dxfId="2" priority="3">
      <formula>$W$38/$O$38&gt;1.25</formula>
    </cfRule>
  </conditionalFormatting>
  <conditionalFormatting sqref="W39">
    <cfRule type="expression" dxfId="1" priority="2">
      <formula>$W$39/$O$39&gt;1.25</formula>
    </cfRule>
  </conditionalFormatting>
  <conditionalFormatting sqref="W35">
    <cfRule type="expression" dxfId="0" priority="1">
      <formula>$W$35/$O$35&gt;1.25</formula>
    </cfRule>
  </conditionalFormatting>
  <dataValidations count="6">
    <dataValidation type="whole" allowBlank="1" showInputMessage="1" showErrorMessage="1" error="Insira valor inteiro em &quot;mm&quot;, entre 90 e 3000_x000a_" sqref="Q21">
      <formula1>90</formula1>
      <formula2>3000</formula2>
    </dataValidation>
    <dataValidation type="whole" allowBlank="1" showInputMessage="1" showErrorMessage="1" error="Insira o valor para litros, entre 30 a 5000 litros. Ex: Base alargada de 500 litros para estaca Franki. Caso não aja alargamento, deixe em branco." prompt="Utilize este campo apenas para estacas com bases alargadas, tipo Estacas Franki. Insira o valor em litros. Caso contrário, deixe em branco ou o valor será somado à área da seção acima." sqref="N23:R23">
      <formula1>30</formula1>
      <formula2>50000</formula2>
    </dataValidation>
    <dataValidation type="list" allowBlank="1" showInputMessage="1" showErrorMessage="1" prompt="Neste campo, o cálculo para esforços de tração é válido apenas para o processo &quot;Pedro Paulo Costa Velloso&quot;." sqref="N26:U26">
      <formula1>$CV$17:$CV$18</formula1>
    </dataValidation>
    <dataValidation type="list" allowBlank="1" showInputMessage="1" showErrorMessage="1" sqref="N19">
      <formula1>$AG$65:$AG$66</formula1>
    </dataValidation>
    <dataValidation type="whole" allowBlank="1" showInputMessage="1" showErrorMessage="1" error="Insira valor inteiro em &quot;mm&quot;, entre 90 e 3000_x000a_" prompt="Neste campo, insira o diâmetro da estaca quando circular ou o lado da estaca quando quadrada. Para estacas quadradas, clique na célula acima e mude a opção. Utilize valores em &quot;mm&quot;." sqref="N20:R20">
      <formula1>90</formula1>
      <formula2>3000</formula2>
    </dataValidation>
    <dataValidation type="list" allowBlank="1" showInputMessage="1" showErrorMessage="1" error="Insira o valor da lista de 1 a 47 m. Verifique se sondagem ultrapassa esta medida de profundidade." prompt="Neste campo, insira um valor inteiro, mas que não ultrapasse a profundidade da sondagem e as recomendações da legenda &quot;Solo&quot;." sqref="N17:R17">
      <formula1>$B$16:$B$60</formula1>
    </dataValidation>
  </dataValidations>
  <pageMargins left="0" right="0" top="0.39370078740157483" bottom="0.39370078740157483" header="0.51181102362204722" footer="0.51181102362204722"/>
  <pageSetup paperSize="9" pageOrder="overThenDown" orientation="portrait" horizontalDpi="300" verticalDpi="300" r:id="rId10"/>
  <headerFooter alignWithMargins="0"/>
  <drawing r:id="rId11"/>
  <legacyDrawing r:id="rId12"/>
  <mc:AlternateContent xmlns:mc="http://schemas.openxmlformats.org/markup-compatibility/2006">
    <mc:Choice Requires="x14">
      <controls>
        <mc:AlternateContent xmlns:mc="http://schemas.openxmlformats.org/markup-compatibility/2006">
          <mc:Choice Requires="x14">
            <control shapeId="1083" r:id="rId13" name="Check Box 59">
              <controlPr defaultSize="0" autoFill="0" autoLine="0" autoPict="0">
                <anchor moveWithCells="1">
                  <from>
                    <xdr:col>3</xdr:col>
                    <xdr:colOff>38100</xdr:colOff>
                    <xdr:row>14</xdr:row>
                    <xdr:rowOff>0</xdr:rowOff>
                  </from>
                  <to>
                    <xdr:col>4</xdr:col>
                    <xdr:colOff>76200</xdr:colOff>
                    <xdr:row>15</xdr:row>
                    <xdr:rowOff>9525</xdr:rowOff>
                  </to>
                </anchor>
              </controlPr>
            </control>
          </mc:Choice>
        </mc:AlternateContent>
        <mc:AlternateContent xmlns:mc="http://schemas.openxmlformats.org/markup-compatibility/2006">
          <mc:Choice Requires="x14">
            <control shapeId="1155" r:id="rId14" name="Check Box 131">
              <controlPr defaultSize="0" autoFill="0" autoLine="0" autoPict="0">
                <anchor moveWithCells="1">
                  <from>
                    <xdr:col>4</xdr:col>
                    <xdr:colOff>38100</xdr:colOff>
                    <xdr:row>14</xdr:row>
                    <xdr:rowOff>0</xdr:rowOff>
                  </from>
                  <to>
                    <xdr:col>5</xdr:col>
                    <xdr:colOff>76200</xdr:colOff>
                    <xdr:row>15</xdr:row>
                    <xdr:rowOff>9525</xdr:rowOff>
                  </to>
                </anchor>
              </controlPr>
            </control>
          </mc:Choice>
        </mc:AlternateContent>
        <mc:AlternateContent xmlns:mc="http://schemas.openxmlformats.org/markup-compatibility/2006">
          <mc:Choice Requires="x14">
            <control shapeId="1156" r:id="rId15" name="Check Box 132">
              <controlPr defaultSize="0" autoFill="0" autoLine="0" autoPict="0">
                <anchor moveWithCells="1">
                  <from>
                    <xdr:col>5</xdr:col>
                    <xdr:colOff>38100</xdr:colOff>
                    <xdr:row>14</xdr:row>
                    <xdr:rowOff>0</xdr:rowOff>
                  </from>
                  <to>
                    <xdr:col>6</xdr:col>
                    <xdr:colOff>76200</xdr:colOff>
                    <xdr:row>15</xdr:row>
                    <xdr:rowOff>9525</xdr:rowOff>
                  </to>
                </anchor>
              </controlPr>
            </control>
          </mc:Choice>
        </mc:AlternateContent>
        <mc:AlternateContent xmlns:mc="http://schemas.openxmlformats.org/markup-compatibility/2006">
          <mc:Choice Requires="x14">
            <control shapeId="1157" r:id="rId16" name="Check Box 133">
              <controlPr defaultSize="0" autoFill="0" autoLine="0" autoPict="0">
                <anchor moveWithCells="1">
                  <from>
                    <xdr:col>6</xdr:col>
                    <xdr:colOff>38100</xdr:colOff>
                    <xdr:row>14</xdr:row>
                    <xdr:rowOff>0</xdr:rowOff>
                  </from>
                  <to>
                    <xdr:col>7</xdr:col>
                    <xdr:colOff>76200</xdr:colOff>
                    <xdr:row>15</xdr:row>
                    <xdr:rowOff>9525</xdr:rowOff>
                  </to>
                </anchor>
              </controlPr>
            </control>
          </mc:Choice>
        </mc:AlternateContent>
        <mc:AlternateContent xmlns:mc="http://schemas.openxmlformats.org/markup-compatibility/2006">
          <mc:Choice Requires="x14">
            <control shapeId="1158" r:id="rId17" name="Check Box 134">
              <controlPr defaultSize="0" autoFill="0" autoLine="0" autoPict="0">
                <anchor moveWithCells="1">
                  <from>
                    <xdr:col>7</xdr:col>
                    <xdr:colOff>38100</xdr:colOff>
                    <xdr:row>14</xdr:row>
                    <xdr:rowOff>0</xdr:rowOff>
                  </from>
                  <to>
                    <xdr:col>8</xdr:col>
                    <xdr:colOff>76200</xdr:colOff>
                    <xdr:row>15</xdr:row>
                    <xdr:rowOff>9525</xdr:rowOff>
                  </to>
                </anchor>
              </controlPr>
            </control>
          </mc:Choice>
        </mc:AlternateContent>
        <mc:AlternateContent xmlns:mc="http://schemas.openxmlformats.org/markup-compatibility/2006">
          <mc:Choice Requires="x14">
            <control shapeId="1159" r:id="rId18" name="Check Box 135">
              <controlPr defaultSize="0" autoFill="0" autoLine="0" autoPict="0">
                <anchor moveWithCells="1">
                  <from>
                    <xdr:col>8</xdr:col>
                    <xdr:colOff>38100</xdr:colOff>
                    <xdr:row>14</xdr:row>
                    <xdr:rowOff>0</xdr:rowOff>
                  </from>
                  <to>
                    <xdr:col>9</xdr:col>
                    <xdr:colOff>76200</xdr:colOff>
                    <xdr:row>15</xdr:row>
                    <xdr:rowOff>9525</xdr:rowOff>
                  </to>
                </anchor>
              </controlPr>
            </control>
          </mc:Choice>
        </mc:AlternateContent>
        <mc:AlternateContent xmlns:mc="http://schemas.openxmlformats.org/markup-compatibility/2006">
          <mc:Choice Requires="x14">
            <control shapeId="1160" r:id="rId19" name="Check Box 136">
              <controlPr defaultSize="0" autoFill="0" autoLine="0" autoPict="0">
                <anchor moveWithCells="1">
                  <from>
                    <xdr:col>9</xdr:col>
                    <xdr:colOff>38100</xdr:colOff>
                    <xdr:row>14</xdr:row>
                    <xdr:rowOff>0</xdr:rowOff>
                  </from>
                  <to>
                    <xdr:col>10</xdr:col>
                    <xdr:colOff>76200</xdr:colOff>
                    <xdr:row>15</xdr:row>
                    <xdr:rowOff>9525</xdr:rowOff>
                  </to>
                </anchor>
              </controlPr>
            </control>
          </mc:Choice>
        </mc:AlternateContent>
        <mc:AlternateContent xmlns:mc="http://schemas.openxmlformats.org/markup-compatibility/2006">
          <mc:Choice Requires="x14">
            <control shapeId="1161" r:id="rId20" name="Check Box 137">
              <controlPr defaultSize="0" autoFill="0" autoLine="0" autoPict="0">
                <anchor moveWithCells="1">
                  <from>
                    <xdr:col>10</xdr:col>
                    <xdr:colOff>38100</xdr:colOff>
                    <xdr:row>14</xdr:row>
                    <xdr:rowOff>0</xdr:rowOff>
                  </from>
                  <to>
                    <xdr:col>11</xdr:col>
                    <xdr:colOff>76200</xdr:colOff>
                    <xdr:row>15</xdr:row>
                    <xdr:rowOff>9525</xdr:rowOff>
                  </to>
                </anchor>
              </controlPr>
            </control>
          </mc:Choice>
        </mc:AlternateContent>
        <mc:AlternateContent xmlns:mc="http://schemas.openxmlformats.org/markup-compatibility/2006">
          <mc:Choice Requires="x14">
            <control shapeId="1162" r:id="rId21" name="Check Box 138">
              <controlPr defaultSize="0" autoFill="0" autoLine="0" autoPict="0">
                <anchor moveWithCells="1">
                  <from>
                    <xdr:col>3</xdr:col>
                    <xdr:colOff>38100</xdr:colOff>
                    <xdr:row>15</xdr:row>
                    <xdr:rowOff>0</xdr:rowOff>
                  </from>
                  <to>
                    <xdr:col>4</xdr:col>
                    <xdr:colOff>76200</xdr:colOff>
                    <xdr:row>16</xdr:row>
                    <xdr:rowOff>9525</xdr:rowOff>
                  </to>
                </anchor>
              </controlPr>
            </control>
          </mc:Choice>
        </mc:AlternateContent>
        <mc:AlternateContent xmlns:mc="http://schemas.openxmlformats.org/markup-compatibility/2006">
          <mc:Choice Requires="x14">
            <control shapeId="1163" r:id="rId22" name="Check Box 139">
              <controlPr defaultSize="0" autoFill="0" autoLine="0" autoPict="0">
                <anchor moveWithCells="1">
                  <from>
                    <xdr:col>4</xdr:col>
                    <xdr:colOff>38100</xdr:colOff>
                    <xdr:row>15</xdr:row>
                    <xdr:rowOff>0</xdr:rowOff>
                  </from>
                  <to>
                    <xdr:col>5</xdr:col>
                    <xdr:colOff>76200</xdr:colOff>
                    <xdr:row>16</xdr:row>
                    <xdr:rowOff>9525</xdr:rowOff>
                  </to>
                </anchor>
              </controlPr>
            </control>
          </mc:Choice>
        </mc:AlternateContent>
        <mc:AlternateContent xmlns:mc="http://schemas.openxmlformats.org/markup-compatibility/2006">
          <mc:Choice Requires="x14">
            <control shapeId="1164" r:id="rId23" name="Check Box 140">
              <controlPr defaultSize="0" autoFill="0" autoLine="0" autoPict="0">
                <anchor moveWithCells="1">
                  <from>
                    <xdr:col>5</xdr:col>
                    <xdr:colOff>38100</xdr:colOff>
                    <xdr:row>15</xdr:row>
                    <xdr:rowOff>0</xdr:rowOff>
                  </from>
                  <to>
                    <xdr:col>6</xdr:col>
                    <xdr:colOff>76200</xdr:colOff>
                    <xdr:row>16</xdr:row>
                    <xdr:rowOff>9525</xdr:rowOff>
                  </to>
                </anchor>
              </controlPr>
            </control>
          </mc:Choice>
        </mc:AlternateContent>
        <mc:AlternateContent xmlns:mc="http://schemas.openxmlformats.org/markup-compatibility/2006">
          <mc:Choice Requires="x14">
            <control shapeId="1165" r:id="rId24" name="Check Box 141">
              <controlPr defaultSize="0" autoFill="0" autoLine="0" autoPict="0">
                <anchor moveWithCells="1">
                  <from>
                    <xdr:col>6</xdr:col>
                    <xdr:colOff>38100</xdr:colOff>
                    <xdr:row>15</xdr:row>
                    <xdr:rowOff>0</xdr:rowOff>
                  </from>
                  <to>
                    <xdr:col>7</xdr:col>
                    <xdr:colOff>76200</xdr:colOff>
                    <xdr:row>16</xdr:row>
                    <xdr:rowOff>9525</xdr:rowOff>
                  </to>
                </anchor>
              </controlPr>
            </control>
          </mc:Choice>
        </mc:AlternateContent>
        <mc:AlternateContent xmlns:mc="http://schemas.openxmlformats.org/markup-compatibility/2006">
          <mc:Choice Requires="x14">
            <control shapeId="1166" r:id="rId25" name="Check Box 142">
              <controlPr defaultSize="0" autoFill="0" autoLine="0" autoPict="0">
                <anchor moveWithCells="1">
                  <from>
                    <xdr:col>7</xdr:col>
                    <xdr:colOff>38100</xdr:colOff>
                    <xdr:row>15</xdr:row>
                    <xdr:rowOff>0</xdr:rowOff>
                  </from>
                  <to>
                    <xdr:col>8</xdr:col>
                    <xdr:colOff>76200</xdr:colOff>
                    <xdr:row>16</xdr:row>
                    <xdr:rowOff>9525</xdr:rowOff>
                  </to>
                </anchor>
              </controlPr>
            </control>
          </mc:Choice>
        </mc:AlternateContent>
        <mc:AlternateContent xmlns:mc="http://schemas.openxmlformats.org/markup-compatibility/2006">
          <mc:Choice Requires="x14">
            <control shapeId="1167" r:id="rId26" name="Check Box 143">
              <controlPr defaultSize="0" autoFill="0" autoLine="0" autoPict="0">
                <anchor moveWithCells="1">
                  <from>
                    <xdr:col>8</xdr:col>
                    <xdr:colOff>38100</xdr:colOff>
                    <xdr:row>15</xdr:row>
                    <xdr:rowOff>0</xdr:rowOff>
                  </from>
                  <to>
                    <xdr:col>9</xdr:col>
                    <xdr:colOff>76200</xdr:colOff>
                    <xdr:row>16</xdr:row>
                    <xdr:rowOff>9525</xdr:rowOff>
                  </to>
                </anchor>
              </controlPr>
            </control>
          </mc:Choice>
        </mc:AlternateContent>
        <mc:AlternateContent xmlns:mc="http://schemas.openxmlformats.org/markup-compatibility/2006">
          <mc:Choice Requires="x14">
            <control shapeId="1168" r:id="rId27" name="Check Box 144">
              <controlPr defaultSize="0" autoFill="0" autoLine="0" autoPict="0">
                <anchor moveWithCells="1">
                  <from>
                    <xdr:col>9</xdr:col>
                    <xdr:colOff>38100</xdr:colOff>
                    <xdr:row>15</xdr:row>
                    <xdr:rowOff>0</xdr:rowOff>
                  </from>
                  <to>
                    <xdr:col>10</xdr:col>
                    <xdr:colOff>76200</xdr:colOff>
                    <xdr:row>16</xdr:row>
                    <xdr:rowOff>9525</xdr:rowOff>
                  </to>
                </anchor>
              </controlPr>
            </control>
          </mc:Choice>
        </mc:AlternateContent>
        <mc:AlternateContent xmlns:mc="http://schemas.openxmlformats.org/markup-compatibility/2006">
          <mc:Choice Requires="x14">
            <control shapeId="1169" r:id="rId28" name="Check Box 145">
              <controlPr defaultSize="0" autoFill="0" autoLine="0" autoPict="0">
                <anchor moveWithCells="1">
                  <from>
                    <xdr:col>10</xdr:col>
                    <xdr:colOff>38100</xdr:colOff>
                    <xdr:row>15</xdr:row>
                    <xdr:rowOff>0</xdr:rowOff>
                  </from>
                  <to>
                    <xdr:col>11</xdr:col>
                    <xdr:colOff>76200</xdr:colOff>
                    <xdr:row>16</xdr:row>
                    <xdr:rowOff>9525</xdr:rowOff>
                  </to>
                </anchor>
              </controlPr>
            </control>
          </mc:Choice>
        </mc:AlternateContent>
        <mc:AlternateContent xmlns:mc="http://schemas.openxmlformats.org/markup-compatibility/2006">
          <mc:Choice Requires="x14">
            <control shapeId="1170" r:id="rId29" name="Check Box 146">
              <controlPr defaultSize="0" autoFill="0" autoLine="0" autoPict="0">
                <anchor moveWithCells="1">
                  <from>
                    <xdr:col>3</xdr:col>
                    <xdr:colOff>38100</xdr:colOff>
                    <xdr:row>16</xdr:row>
                    <xdr:rowOff>0</xdr:rowOff>
                  </from>
                  <to>
                    <xdr:col>4</xdr:col>
                    <xdr:colOff>76200</xdr:colOff>
                    <xdr:row>17</xdr:row>
                    <xdr:rowOff>9525</xdr:rowOff>
                  </to>
                </anchor>
              </controlPr>
            </control>
          </mc:Choice>
        </mc:AlternateContent>
        <mc:AlternateContent xmlns:mc="http://schemas.openxmlformats.org/markup-compatibility/2006">
          <mc:Choice Requires="x14">
            <control shapeId="1171" r:id="rId30" name="Check Box 147">
              <controlPr defaultSize="0" autoFill="0" autoLine="0" autoPict="0">
                <anchor moveWithCells="1">
                  <from>
                    <xdr:col>4</xdr:col>
                    <xdr:colOff>38100</xdr:colOff>
                    <xdr:row>16</xdr:row>
                    <xdr:rowOff>0</xdr:rowOff>
                  </from>
                  <to>
                    <xdr:col>5</xdr:col>
                    <xdr:colOff>76200</xdr:colOff>
                    <xdr:row>17</xdr:row>
                    <xdr:rowOff>9525</xdr:rowOff>
                  </to>
                </anchor>
              </controlPr>
            </control>
          </mc:Choice>
        </mc:AlternateContent>
        <mc:AlternateContent xmlns:mc="http://schemas.openxmlformats.org/markup-compatibility/2006">
          <mc:Choice Requires="x14">
            <control shapeId="1172" r:id="rId31" name="Check Box 148">
              <controlPr defaultSize="0" autoFill="0" autoLine="0" autoPict="0">
                <anchor moveWithCells="1">
                  <from>
                    <xdr:col>5</xdr:col>
                    <xdr:colOff>38100</xdr:colOff>
                    <xdr:row>16</xdr:row>
                    <xdr:rowOff>0</xdr:rowOff>
                  </from>
                  <to>
                    <xdr:col>6</xdr:col>
                    <xdr:colOff>76200</xdr:colOff>
                    <xdr:row>17</xdr:row>
                    <xdr:rowOff>9525</xdr:rowOff>
                  </to>
                </anchor>
              </controlPr>
            </control>
          </mc:Choice>
        </mc:AlternateContent>
        <mc:AlternateContent xmlns:mc="http://schemas.openxmlformats.org/markup-compatibility/2006">
          <mc:Choice Requires="x14">
            <control shapeId="1173" r:id="rId32" name="Check Box 149">
              <controlPr defaultSize="0" autoFill="0" autoLine="0" autoPict="0">
                <anchor moveWithCells="1">
                  <from>
                    <xdr:col>6</xdr:col>
                    <xdr:colOff>38100</xdr:colOff>
                    <xdr:row>16</xdr:row>
                    <xdr:rowOff>0</xdr:rowOff>
                  </from>
                  <to>
                    <xdr:col>7</xdr:col>
                    <xdr:colOff>76200</xdr:colOff>
                    <xdr:row>17</xdr:row>
                    <xdr:rowOff>9525</xdr:rowOff>
                  </to>
                </anchor>
              </controlPr>
            </control>
          </mc:Choice>
        </mc:AlternateContent>
        <mc:AlternateContent xmlns:mc="http://schemas.openxmlformats.org/markup-compatibility/2006">
          <mc:Choice Requires="x14">
            <control shapeId="1174" r:id="rId33" name="Check Box 150">
              <controlPr defaultSize="0" autoFill="0" autoLine="0" autoPict="0">
                <anchor moveWithCells="1">
                  <from>
                    <xdr:col>7</xdr:col>
                    <xdr:colOff>38100</xdr:colOff>
                    <xdr:row>16</xdr:row>
                    <xdr:rowOff>0</xdr:rowOff>
                  </from>
                  <to>
                    <xdr:col>8</xdr:col>
                    <xdr:colOff>76200</xdr:colOff>
                    <xdr:row>17</xdr:row>
                    <xdr:rowOff>9525</xdr:rowOff>
                  </to>
                </anchor>
              </controlPr>
            </control>
          </mc:Choice>
        </mc:AlternateContent>
        <mc:AlternateContent xmlns:mc="http://schemas.openxmlformats.org/markup-compatibility/2006">
          <mc:Choice Requires="x14">
            <control shapeId="1175" r:id="rId34" name="Check Box 151">
              <controlPr defaultSize="0" autoFill="0" autoLine="0" autoPict="0">
                <anchor moveWithCells="1">
                  <from>
                    <xdr:col>8</xdr:col>
                    <xdr:colOff>38100</xdr:colOff>
                    <xdr:row>16</xdr:row>
                    <xdr:rowOff>0</xdr:rowOff>
                  </from>
                  <to>
                    <xdr:col>9</xdr:col>
                    <xdr:colOff>76200</xdr:colOff>
                    <xdr:row>17</xdr:row>
                    <xdr:rowOff>9525</xdr:rowOff>
                  </to>
                </anchor>
              </controlPr>
            </control>
          </mc:Choice>
        </mc:AlternateContent>
        <mc:AlternateContent xmlns:mc="http://schemas.openxmlformats.org/markup-compatibility/2006">
          <mc:Choice Requires="x14">
            <control shapeId="1176" r:id="rId35" name="Check Box 152">
              <controlPr defaultSize="0" autoFill="0" autoLine="0" autoPict="0">
                <anchor moveWithCells="1">
                  <from>
                    <xdr:col>9</xdr:col>
                    <xdr:colOff>38100</xdr:colOff>
                    <xdr:row>16</xdr:row>
                    <xdr:rowOff>0</xdr:rowOff>
                  </from>
                  <to>
                    <xdr:col>10</xdr:col>
                    <xdr:colOff>76200</xdr:colOff>
                    <xdr:row>17</xdr:row>
                    <xdr:rowOff>9525</xdr:rowOff>
                  </to>
                </anchor>
              </controlPr>
            </control>
          </mc:Choice>
        </mc:AlternateContent>
        <mc:AlternateContent xmlns:mc="http://schemas.openxmlformats.org/markup-compatibility/2006">
          <mc:Choice Requires="x14">
            <control shapeId="1177" r:id="rId36" name="Check Box 153">
              <controlPr defaultSize="0" autoFill="0" autoLine="0" autoPict="0">
                <anchor moveWithCells="1">
                  <from>
                    <xdr:col>10</xdr:col>
                    <xdr:colOff>38100</xdr:colOff>
                    <xdr:row>16</xdr:row>
                    <xdr:rowOff>0</xdr:rowOff>
                  </from>
                  <to>
                    <xdr:col>11</xdr:col>
                    <xdr:colOff>76200</xdr:colOff>
                    <xdr:row>17</xdr:row>
                    <xdr:rowOff>9525</xdr:rowOff>
                  </to>
                </anchor>
              </controlPr>
            </control>
          </mc:Choice>
        </mc:AlternateContent>
        <mc:AlternateContent xmlns:mc="http://schemas.openxmlformats.org/markup-compatibility/2006">
          <mc:Choice Requires="x14">
            <control shapeId="1227" r:id="rId37" name="Option Button 203">
              <controlPr defaultSize="0" autoFill="0" autoLine="0" autoPict="0">
                <anchor moveWithCells="1">
                  <from>
                    <xdr:col>13</xdr:col>
                    <xdr:colOff>133350</xdr:colOff>
                    <xdr:row>3</xdr:row>
                    <xdr:rowOff>57150</xdr:rowOff>
                  </from>
                  <to>
                    <xdr:col>20</xdr:col>
                    <xdr:colOff>28575</xdr:colOff>
                    <xdr:row>4</xdr:row>
                    <xdr:rowOff>142875</xdr:rowOff>
                  </to>
                </anchor>
              </controlPr>
            </control>
          </mc:Choice>
        </mc:AlternateContent>
        <mc:AlternateContent xmlns:mc="http://schemas.openxmlformats.org/markup-compatibility/2006">
          <mc:Choice Requires="x14">
            <control shapeId="1228" r:id="rId38" name="Option Button 204">
              <controlPr defaultSize="0" autoFill="0" autoLine="0" autoPict="0">
                <anchor moveWithCells="1">
                  <from>
                    <xdr:col>13</xdr:col>
                    <xdr:colOff>133350</xdr:colOff>
                    <xdr:row>4</xdr:row>
                    <xdr:rowOff>133350</xdr:rowOff>
                  </from>
                  <to>
                    <xdr:col>20</xdr:col>
                    <xdr:colOff>28575</xdr:colOff>
                    <xdr:row>6</xdr:row>
                    <xdr:rowOff>47625</xdr:rowOff>
                  </to>
                </anchor>
              </controlPr>
            </control>
          </mc:Choice>
        </mc:AlternateContent>
        <mc:AlternateContent xmlns:mc="http://schemas.openxmlformats.org/markup-compatibility/2006">
          <mc:Choice Requires="x14">
            <control shapeId="1229" r:id="rId39" name="Option Button 205">
              <controlPr defaultSize="0" autoFill="0" autoLine="0" autoPict="0">
                <anchor moveWithCells="1">
                  <from>
                    <xdr:col>13</xdr:col>
                    <xdr:colOff>133350</xdr:colOff>
                    <xdr:row>6</xdr:row>
                    <xdr:rowOff>38100</xdr:rowOff>
                  </from>
                  <to>
                    <xdr:col>20</xdr:col>
                    <xdr:colOff>28575</xdr:colOff>
                    <xdr:row>7</xdr:row>
                    <xdr:rowOff>123825</xdr:rowOff>
                  </to>
                </anchor>
              </controlPr>
            </control>
          </mc:Choice>
        </mc:AlternateContent>
        <mc:AlternateContent xmlns:mc="http://schemas.openxmlformats.org/markup-compatibility/2006">
          <mc:Choice Requires="x14">
            <control shapeId="1230" r:id="rId40" name="Option Button 206">
              <controlPr defaultSize="0" autoFill="0" autoLine="0" autoPict="0">
                <anchor moveWithCells="1">
                  <from>
                    <xdr:col>13</xdr:col>
                    <xdr:colOff>133350</xdr:colOff>
                    <xdr:row>7</xdr:row>
                    <xdr:rowOff>114300</xdr:rowOff>
                  </from>
                  <to>
                    <xdr:col>20</xdr:col>
                    <xdr:colOff>28575</xdr:colOff>
                    <xdr:row>9</xdr:row>
                    <xdr:rowOff>28575</xdr:rowOff>
                  </to>
                </anchor>
              </controlPr>
            </control>
          </mc:Choice>
        </mc:AlternateContent>
        <mc:AlternateContent xmlns:mc="http://schemas.openxmlformats.org/markup-compatibility/2006">
          <mc:Choice Requires="x14">
            <control shapeId="1231" r:id="rId41" name="Option Button 207">
              <controlPr defaultSize="0" autoFill="0" autoLine="0" autoPict="0">
                <anchor moveWithCells="1">
                  <from>
                    <xdr:col>13</xdr:col>
                    <xdr:colOff>133350</xdr:colOff>
                    <xdr:row>9</xdr:row>
                    <xdr:rowOff>0</xdr:rowOff>
                  </from>
                  <to>
                    <xdr:col>20</xdr:col>
                    <xdr:colOff>28575</xdr:colOff>
                    <xdr:row>10</xdr:row>
                    <xdr:rowOff>85725</xdr:rowOff>
                  </to>
                </anchor>
              </controlPr>
            </control>
          </mc:Choice>
        </mc:AlternateContent>
        <mc:AlternateContent xmlns:mc="http://schemas.openxmlformats.org/markup-compatibility/2006">
          <mc:Choice Requires="x14">
            <control shapeId="1232" r:id="rId42" name="Option Button 208">
              <controlPr defaultSize="0" autoFill="0" autoLine="0" autoPict="0">
                <anchor moveWithCells="1">
                  <from>
                    <xdr:col>13</xdr:col>
                    <xdr:colOff>133350</xdr:colOff>
                    <xdr:row>10</xdr:row>
                    <xdr:rowOff>76200</xdr:rowOff>
                  </from>
                  <to>
                    <xdr:col>20</xdr:col>
                    <xdr:colOff>28575</xdr:colOff>
                    <xdr:row>11</xdr:row>
                    <xdr:rowOff>161925</xdr:rowOff>
                  </to>
                </anchor>
              </controlPr>
            </control>
          </mc:Choice>
        </mc:AlternateContent>
        <mc:AlternateContent xmlns:mc="http://schemas.openxmlformats.org/markup-compatibility/2006">
          <mc:Choice Requires="x14">
            <control shapeId="1233" r:id="rId43" name="Option Button 209">
              <controlPr defaultSize="0" autoFill="0" autoLine="0" autoPict="0">
                <anchor moveWithCells="1">
                  <from>
                    <xdr:col>13</xdr:col>
                    <xdr:colOff>133350</xdr:colOff>
                    <xdr:row>11</xdr:row>
                    <xdr:rowOff>152400</xdr:rowOff>
                  </from>
                  <to>
                    <xdr:col>20</xdr:col>
                    <xdr:colOff>28575</xdr:colOff>
                    <xdr:row>13</xdr:row>
                    <xdr:rowOff>66675</xdr:rowOff>
                  </to>
                </anchor>
              </controlPr>
            </control>
          </mc:Choice>
        </mc:AlternateContent>
        <mc:AlternateContent xmlns:mc="http://schemas.openxmlformats.org/markup-compatibility/2006">
          <mc:Choice Requires="x14">
            <control shapeId="1263" r:id="rId44" name="Check Box 239">
              <controlPr defaultSize="0" autoFill="0" autoLine="0" autoPict="0">
                <anchor moveWithCells="1">
                  <from>
                    <xdr:col>3</xdr:col>
                    <xdr:colOff>38100</xdr:colOff>
                    <xdr:row>17</xdr:row>
                    <xdr:rowOff>0</xdr:rowOff>
                  </from>
                  <to>
                    <xdr:col>4</xdr:col>
                    <xdr:colOff>76200</xdr:colOff>
                    <xdr:row>18</xdr:row>
                    <xdr:rowOff>9525</xdr:rowOff>
                  </to>
                </anchor>
              </controlPr>
            </control>
          </mc:Choice>
        </mc:AlternateContent>
        <mc:AlternateContent xmlns:mc="http://schemas.openxmlformats.org/markup-compatibility/2006">
          <mc:Choice Requires="x14">
            <control shapeId="1264" r:id="rId45" name="Check Box 240">
              <controlPr defaultSize="0" autoFill="0" autoLine="0" autoPict="0">
                <anchor moveWithCells="1">
                  <from>
                    <xdr:col>4</xdr:col>
                    <xdr:colOff>38100</xdr:colOff>
                    <xdr:row>17</xdr:row>
                    <xdr:rowOff>0</xdr:rowOff>
                  </from>
                  <to>
                    <xdr:col>5</xdr:col>
                    <xdr:colOff>76200</xdr:colOff>
                    <xdr:row>18</xdr:row>
                    <xdr:rowOff>9525</xdr:rowOff>
                  </to>
                </anchor>
              </controlPr>
            </control>
          </mc:Choice>
        </mc:AlternateContent>
        <mc:AlternateContent xmlns:mc="http://schemas.openxmlformats.org/markup-compatibility/2006">
          <mc:Choice Requires="x14">
            <control shapeId="1265" r:id="rId46" name="Check Box 241">
              <controlPr defaultSize="0" autoFill="0" autoLine="0" autoPict="0">
                <anchor moveWithCells="1">
                  <from>
                    <xdr:col>5</xdr:col>
                    <xdr:colOff>38100</xdr:colOff>
                    <xdr:row>17</xdr:row>
                    <xdr:rowOff>0</xdr:rowOff>
                  </from>
                  <to>
                    <xdr:col>6</xdr:col>
                    <xdr:colOff>76200</xdr:colOff>
                    <xdr:row>18</xdr:row>
                    <xdr:rowOff>9525</xdr:rowOff>
                  </to>
                </anchor>
              </controlPr>
            </control>
          </mc:Choice>
        </mc:AlternateContent>
        <mc:AlternateContent xmlns:mc="http://schemas.openxmlformats.org/markup-compatibility/2006">
          <mc:Choice Requires="x14">
            <control shapeId="1266" r:id="rId47" name="Check Box 242">
              <controlPr defaultSize="0" autoFill="0" autoLine="0" autoPict="0">
                <anchor moveWithCells="1">
                  <from>
                    <xdr:col>6</xdr:col>
                    <xdr:colOff>38100</xdr:colOff>
                    <xdr:row>17</xdr:row>
                    <xdr:rowOff>0</xdr:rowOff>
                  </from>
                  <to>
                    <xdr:col>7</xdr:col>
                    <xdr:colOff>76200</xdr:colOff>
                    <xdr:row>18</xdr:row>
                    <xdr:rowOff>9525</xdr:rowOff>
                  </to>
                </anchor>
              </controlPr>
            </control>
          </mc:Choice>
        </mc:AlternateContent>
        <mc:AlternateContent xmlns:mc="http://schemas.openxmlformats.org/markup-compatibility/2006">
          <mc:Choice Requires="x14">
            <control shapeId="1267" r:id="rId48" name="Check Box 243">
              <controlPr defaultSize="0" autoFill="0" autoLine="0" autoPict="0">
                <anchor moveWithCells="1">
                  <from>
                    <xdr:col>7</xdr:col>
                    <xdr:colOff>38100</xdr:colOff>
                    <xdr:row>17</xdr:row>
                    <xdr:rowOff>0</xdr:rowOff>
                  </from>
                  <to>
                    <xdr:col>8</xdr:col>
                    <xdr:colOff>76200</xdr:colOff>
                    <xdr:row>18</xdr:row>
                    <xdr:rowOff>9525</xdr:rowOff>
                  </to>
                </anchor>
              </controlPr>
            </control>
          </mc:Choice>
        </mc:AlternateContent>
        <mc:AlternateContent xmlns:mc="http://schemas.openxmlformats.org/markup-compatibility/2006">
          <mc:Choice Requires="x14">
            <control shapeId="1268" r:id="rId49" name="Check Box 244">
              <controlPr defaultSize="0" autoFill="0" autoLine="0" autoPict="0">
                <anchor moveWithCells="1">
                  <from>
                    <xdr:col>8</xdr:col>
                    <xdr:colOff>38100</xdr:colOff>
                    <xdr:row>17</xdr:row>
                    <xdr:rowOff>0</xdr:rowOff>
                  </from>
                  <to>
                    <xdr:col>9</xdr:col>
                    <xdr:colOff>76200</xdr:colOff>
                    <xdr:row>18</xdr:row>
                    <xdr:rowOff>9525</xdr:rowOff>
                  </to>
                </anchor>
              </controlPr>
            </control>
          </mc:Choice>
        </mc:AlternateContent>
        <mc:AlternateContent xmlns:mc="http://schemas.openxmlformats.org/markup-compatibility/2006">
          <mc:Choice Requires="x14">
            <control shapeId="1269" r:id="rId50" name="Check Box 245">
              <controlPr defaultSize="0" autoFill="0" autoLine="0" autoPict="0">
                <anchor moveWithCells="1">
                  <from>
                    <xdr:col>9</xdr:col>
                    <xdr:colOff>38100</xdr:colOff>
                    <xdr:row>17</xdr:row>
                    <xdr:rowOff>0</xdr:rowOff>
                  </from>
                  <to>
                    <xdr:col>10</xdr:col>
                    <xdr:colOff>76200</xdr:colOff>
                    <xdr:row>18</xdr:row>
                    <xdr:rowOff>9525</xdr:rowOff>
                  </to>
                </anchor>
              </controlPr>
            </control>
          </mc:Choice>
        </mc:AlternateContent>
        <mc:AlternateContent xmlns:mc="http://schemas.openxmlformats.org/markup-compatibility/2006">
          <mc:Choice Requires="x14">
            <control shapeId="1270" r:id="rId51" name="Check Box 246">
              <controlPr defaultSize="0" autoFill="0" autoLine="0" autoPict="0">
                <anchor moveWithCells="1">
                  <from>
                    <xdr:col>10</xdr:col>
                    <xdr:colOff>38100</xdr:colOff>
                    <xdr:row>17</xdr:row>
                    <xdr:rowOff>0</xdr:rowOff>
                  </from>
                  <to>
                    <xdr:col>11</xdr:col>
                    <xdr:colOff>76200</xdr:colOff>
                    <xdr:row>18</xdr:row>
                    <xdr:rowOff>9525</xdr:rowOff>
                  </to>
                </anchor>
              </controlPr>
            </control>
          </mc:Choice>
        </mc:AlternateContent>
        <mc:AlternateContent xmlns:mc="http://schemas.openxmlformats.org/markup-compatibility/2006">
          <mc:Choice Requires="x14">
            <control shapeId="1287" r:id="rId52" name="Check Box 263">
              <controlPr defaultSize="0" autoFill="0" autoLine="0" autoPict="0">
                <anchor moveWithCells="1">
                  <from>
                    <xdr:col>3</xdr:col>
                    <xdr:colOff>38100</xdr:colOff>
                    <xdr:row>18</xdr:row>
                    <xdr:rowOff>0</xdr:rowOff>
                  </from>
                  <to>
                    <xdr:col>4</xdr:col>
                    <xdr:colOff>76200</xdr:colOff>
                    <xdr:row>19</xdr:row>
                    <xdr:rowOff>9525</xdr:rowOff>
                  </to>
                </anchor>
              </controlPr>
            </control>
          </mc:Choice>
        </mc:AlternateContent>
        <mc:AlternateContent xmlns:mc="http://schemas.openxmlformats.org/markup-compatibility/2006">
          <mc:Choice Requires="x14">
            <control shapeId="1288" r:id="rId53" name="Check Box 264">
              <controlPr defaultSize="0" autoFill="0" autoLine="0" autoPict="0">
                <anchor moveWithCells="1">
                  <from>
                    <xdr:col>4</xdr:col>
                    <xdr:colOff>38100</xdr:colOff>
                    <xdr:row>18</xdr:row>
                    <xdr:rowOff>0</xdr:rowOff>
                  </from>
                  <to>
                    <xdr:col>5</xdr:col>
                    <xdr:colOff>76200</xdr:colOff>
                    <xdr:row>19</xdr:row>
                    <xdr:rowOff>9525</xdr:rowOff>
                  </to>
                </anchor>
              </controlPr>
            </control>
          </mc:Choice>
        </mc:AlternateContent>
        <mc:AlternateContent xmlns:mc="http://schemas.openxmlformats.org/markup-compatibility/2006">
          <mc:Choice Requires="x14">
            <control shapeId="1289" r:id="rId54" name="Check Box 265">
              <controlPr defaultSize="0" autoFill="0" autoLine="0" autoPict="0">
                <anchor moveWithCells="1">
                  <from>
                    <xdr:col>5</xdr:col>
                    <xdr:colOff>38100</xdr:colOff>
                    <xdr:row>18</xdr:row>
                    <xdr:rowOff>0</xdr:rowOff>
                  </from>
                  <to>
                    <xdr:col>6</xdr:col>
                    <xdr:colOff>76200</xdr:colOff>
                    <xdr:row>19</xdr:row>
                    <xdr:rowOff>9525</xdr:rowOff>
                  </to>
                </anchor>
              </controlPr>
            </control>
          </mc:Choice>
        </mc:AlternateContent>
        <mc:AlternateContent xmlns:mc="http://schemas.openxmlformats.org/markup-compatibility/2006">
          <mc:Choice Requires="x14">
            <control shapeId="1290" r:id="rId55" name="Check Box 266">
              <controlPr defaultSize="0" autoFill="0" autoLine="0" autoPict="0">
                <anchor moveWithCells="1">
                  <from>
                    <xdr:col>6</xdr:col>
                    <xdr:colOff>38100</xdr:colOff>
                    <xdr:row>18</xdr:row>
                    <xdr:rowOff>0</xdr:rowOff>
                  </from>
                  <to>
                    <xdr:col>7</xdr:col>
                    <xdr:colOff>76200</xdr:colOff>
                    <xdr:row>19</xdr:row>
                    <xdr:rowOff>9525</xdr:rowOff>
                  </to>
                </anchor>
              </controlPr>
            </control>
          </mc:Choice>
        </mc:AlternateContent>
        <mc:AlternateContent xmlns:mc="http://schemas.openxmlformats.org/markup-compatibility/2006">
          <mc:Choice Requires="x14">
            <control shapeId="1291" r:id="rId56" name="Check Box 267">
              <controlPr defaultSize="0" autoFill="0" autoLine="0" autoPict="0">
                <anchor moveWithCells="1">
                  <from>
                    <xdr:col>7</xdr:col>
                    <xdr:colOff>38100</xdr:colOff>
                    <xdr:row>18</xdr:row>
                    <xdr:rowOff>0</xdr:rowOff>
                  </from>
                  <to>
                    <xdr:col>8</xdr:col>
                    <xdr:colOff>76200</xdr:colOff>
                    <xdr:row>19</xdr:row>
                    <xdr:rowOff>9525</xdr:rowOff>
                  </to>
                </anchor>
              </controlPr>
            </control>
          </mc:Choice>
        </mc:AlternateContent>
        <mc:AlternateContent xmlns:mc="http://schemas.openxmlformats.org/markup-compatibility/2006">
          <mc:Choice Requires="x14">
            <control shapeId="1292" r:id="rId57" name="Check Box 268">
              <controlPr defaultSize="0" autoFill="0" autoLine="0" autoPict="0">
                <anchor moveWithCells="1">
                  <from>
                    <xdr:col>8</xdr:col>
                    <xdr:colOff>38100</xdr:colOff>
                    <xdr:row>18</xdr:row>
                    <xdr:rowOff>0</xdr:rowOff>
                  </from>
                  <to>
                    <xdr:col>9</xdr:col>
                    <xdr:colOff>76200</xdr:colOff>
                    <xdr:row>19</xdr:row>
                    <xdr:rowOff>9525</xdr:rowOff>
                  </to>
                </anchor>
              </controlPr>
            </control>
          </mc:Choice>
        </mc:AlternateContent>
        <mc:AlternateContent xmlns:mc="http://schemas.openxmlformats.org/markup-compatibility/2006">
          <mc:Choice Requires="x14">
            <control shapeId="1293" r:id="rId58" name="Check Box 269">
              <controlPr defaultSize="0" autoFill="0" autoLine="0" autoPict="0">
                <anchor moveWithCells="1">
                  <from>
                    <xdr:col>9</xdr:col>
                    <xdr:colOff>38100</xdr:colOff>
                    <xdr:row>18</xdr:row>
                    <xdr:rowOff>0</xdr:rowOff>
                  </from>
                  <to>
                    <xdr:col>10</xdr:col>
                    <xdr:colOff>76200</xdr:colOff>
                    <xdr:row>19</xdr:row>
                    <xdr:rowOff>9525</xdr:rowOff>
                  </to>
                </anchor>
              </controlPr>
            </control>
          </mc:Choice>
        </mc:AlternateContent>
        <mc:AlternateContent xmlns:mc="http://schemas.openxmlformats.org/markup-compatibility/2006">
          <mc:Choice Requires="x14">
            <control shapeId="1294" r:id="rId59" name="Check Box 270">
              <controlPr defaultSize="0" autoFill="0" autoLine="0" autoPict="0">
                <anchor moveWithCells="1">
                  <from>
                    <xdr:col>10</xdr:col>
                    <xdr:colOff>38100</xdr:colOff>
                    <xdr:row>18</xdr:row>
                    <xdr:rowOff>0</xdr:rowOff>
                  </from>
                  <to>
                    <xdr:col>11</xdr:col>
                    <xdr:colOff>76200</xdr:colOff>
                    <xdr:row>19</xdr:row>
                    <xdr:rowOff>9525</xdr:rowOff>
                  </to>
                </anchor>
              </controlPr>
            </control>
          </mc:Choice>
        </mc:AlternateContent>
        <mc:AlternateContent xmlns:mc="http://schemas.openxmlformats.org/markup-compatibility/2006">
          <mc:Choice Requires="x14">
            <control shapeId="1311" r:id="rId60" name="Check Box 287">
              <controlPr defaultSize="0" autoFill="0" autoLine="0" autoPict="0">
                <anchor moveWithCells="1">
                  <from>
                    <xdr:col>3</xdr:col>
                    <xdr:colOff>38100</xdr:colOff>
                    <xdr:row>19</xdr:row>
                    <xdr:rowOff>0</xdr:rowOff>
                  </from>
                  <to>
                    <xdr:col>4</xdr:col>
                    <xdr:colOff>76200</xdr:colOff>
                    <xdr:row>20</xdr:row>
                    <xdr:rowOff>9525</xdr:rowOff>
                  </to>
                </anchor>
              </controlPr>
            </control>
          </mc:Choice>
        </mc:AlternateContent>
        <mc:AlternateContent xmlns:mc="http://schemas.openxmlformats.org/markup-compatibility/2006">
          <mc:Choice Requires="x14">
            <control shapeId="1312" r:id="rId61" name="Check Box 288">
              <controlPr defaultSize="0" autoFill="0" autoLine="0" autoPict="0">
                <anchor moveWithCells="1">
                  <from>
                    <xdr:col>4</xdr:col>
                    <xdr:colOff>38100</xdr:colOff>
                    <xdr:row>19</xdr:row>
                    <xdr:rowOff>0</xdr:rowOff>
                  </from>
                  <to>
                    <xdr:col>5</xdr:col>
                    <xdr:colOff>76200</xdr:colOff>
                    <xdr:row>20</xdr:row>
                    <xdr:rowOff>9525</xdr:rowOff>
                  </to>
                </anchor>
              </controlPr>
            </control>
          </mc:Choice>
        </mc:AlternateContent>
        <mc:AlternateContent xmlns:mc="http://schemas.openxmlformats.org/markup-compatibility/2006">
          <mc:Choice Requires="x14">
            <control shapeId="1313" r:id="rId62" name="Check Box 289">
              <controlPr defaultSize="0" autoFill="0" autoLine="0" autoPict="0">
                <anchor moveWithCells="1">
                  <from>
                    <xdr:col>5</xdr:col>
                    <xdr:colOff>38100</xdr:colOff>
                    <xdr:row>19</xdr:row>
                    <xdr:rowOff>0</xdr:rowOff>
                  </from>
                  <to>
                    <xdr:col>6</xdr:col>
                    <xdr:colOff>76200</xdr:colOff>
                    <xdr:row>20</xdr:row>
                    <xdr:rowOff>9525</xdr:rowOff>
                  </to>
                </anchor>
              </controlPr>
            </control>
          </mc:Choice>
        </mc:AlternateContent>
        <mc:AlternateContent xmlns:mc="http://schemas.openxmlformats.org/markup-compatibility/2006">
          <mc:Choice Requires="x14">
            <control shapeId="1314" r:id="rId63" name="Check Box 290">
              <controlPr defaultSize="0" autoFill="0" autoLine="0" autoPict="0">
                <anchor moveWithCells="1">
                  <from>
                    <xdr:col>6</xdr:col>
                    <xdr:colOff>38100</xdr:colOff>
                    <xdr:row>19</xdr:row>
                    <xdr:rowOff>0</xdr:rowOff>
                  </from>
                  <to>
                    <xdr:col>7</xdr:col>
                    <xdr:colOff>76200</xdr:colOff>
                    <xdr:row>20</xdr:row>
                    <xdr:rowOff>9525</xdr:rowOff>
                  </to>
                </anchor>
              </controlPr>
            </control>
          </mc:Choice>
        </mc:AlternateContent>
        <mc:AlternateContent xmlns:mc="http://schemas.openxmlformats.org/markup-compatibility/2006">
          <mc:Choice Requires="x14">
            <control shapeId="1315" r:id="rId64" name="Check Box 291">
              <controlPr defaultSize="0" autoFill="0" autoLine="0" autoPict="0">
                <anchor moveWithCells="1">
                  <from>
                    <xdr:col>7</xdr:col>
                    <xdr:colOff>38100</xdr:colOff>
                    <xdr:row>19</xdr:row>
                    <xdr:rowOff>0</xdr:rowOff>
                  </from>
                  <to>
                    <xdr:col>8</xdr:col>
                    <xdr:colOff>76200</xdr:colOff>
                    <xdr:row>20</xdr:row>
                    <xdr:rowOff>9525</xdr:rowOff>
                  </to>
                </anchor>
              </controlPr>
            </control>
          </mc:Choice>
        </mc:AlternateContent>
        <mc:AlternateContent xmlns:mc="http://schemas.openxmlformats.org/markup-compatibility/2006">
          <mc:Choice Requires="x14">
            <control shapeId="1316" r:id="rId65" name="Check Box 292">
              <controlPr defaultSize="0" autoFill="0" autoLine="0" autoPict="0">
                <anchor moveWithCells="1">
                  <from>
                    <xdr:col>8</xdr:col>
                    <xdr:colOff>38100</xdr:colOff>
                    <xdr:row>19</xdr:row>
                    <xdr:rowOff>0</xdr:rowOff>
                  </from>
                  <to>
                    <xdr:col>9</xdr:col>
                    <xdr:colOff>76200</xdr:colOff>
                    <xdr:row>20</xdr:row>
                    <xdr:rowOff>9525</xdr:rowOff>
                  </to>
                </anchor>
              </controlPr>
            </control>
          </mc:Choice>
        </mc:AlternateContent>
        <mc:AlternateContent xmlns:mc="http://schemas.openxmlformats.org/markup-compatibility/2006">
          <mc:Choice Requires="x14">
            <control shapeId="1317" r:id="rId66" name="Check Box 293">
              <controlPr defaultSize="0" autoFill="0" autoLine="0" autoPict="0">
                <anchor moveWithCells="1">
                  <from>
                    <xdr:col>9</xdr:col>
                    <xdr:colOff>38100</xdr:colOff>
                    <xdr:row>19</xdr:row>
                    <xdr:rowOff>0</xdr:rowOff>
                  </from>
                  <to>
                    <xdr:col>10</xdr:col>
                    <xdr:colOff>76200</xdr:colOff>
                    <xdr:row>20</xdr:row>
                    <xdr:rowOff>9525</xdr:rowOff>
                  </to>
                </anchor>
              </controlPr>
            </control>
          </mc:Choice>
        </mc:AlternateContent>
        <mc:AlternateContent xmlns:mc="http://schemas.openxmlformats.org/markup-compatibility/2006">
          <mc:Choice Requires="x14">
            <control shapeId="1318" r:id="rId67" name="Check Box 294">
              <controlPr defaultSize="0" autoFill="0" autoLine="0" autoPict="0">
                <anchor moveWithCells="1">
                  <from>
                    <xdr:col>10</xdr:col>
                    <xdr:colOff>38100</xdr:colOff>
                    <xdr:row>19</xdr:row>
                    <xdr:rowOff>0</xdr:rowOff>
                  </from>
                  <to>
                    <xdr:col>11</xdr:col>
                    <xdr:colOff>76200</xdr:colOff>
                    <xdr:row>20</xdr:row>
                    <xdr:rowOff>9525</xdr:rowOff>
                  </to>
                </anchor>
              </controlPr>
            </control>
          </mc:Choice>
        </mc:AlternateContent>
        <mc:AlternateContent xmlns:mc="http://schemas.openxmlformats.org/markup-compatibility/2006">
          <mc:Choice Requires="x14">
            <control shapeId="1335" r:id="rId68" name="Check Box 311">
              <controlPr defaultSize="0" autoFill="0" autoLine="0" autoPict="0">
                <anchor moveWithCells="1">
                  <from>
                    <xdr:col>3</xdr:col>
                    <xdr:colOff>38100</xdr:colOff>
                    <xdr:row>20</xdr:row>
                    <xdr:rowOff>0</xdr:rowOff>
                  </from>
                  <to>
                    <xdr:col>4</xdr:col>
                    <xdr:colOff>76200</xdr:colOff>
                    <xdr:row>21</xdr:row>
                    <xdr:rowOff>9525</xdr:rowOff>
                  </to>
                </anchor>
              </controlPr>
            </control>
          </mc:Choice>
        </mc:AlternateContent>
        <mc:AlternateContent xmlns:mc="http://schemas.openxmlformats.org/markup-compatibility/2006">
          <mc:Choice Requires="x14">
            <control shapeId="1336" r:id="rId69" name="Check Box 312">
              <controlPr defaultSize="0" autoFill="0" autoLine="0" autoPict="0">
                <anchor moveWithCells="1">
                  <from>
                    <xdr:col>4</xdr:col>
                    <xdr:colOff>38100</xdr:colOff>
                    <xdr:row>20</xdr:row>
                    <xdr:rowOff>0</xdr:rowOff>
                  </from>
                  <to>
                    <xdr:col>5</xdr:col>
                    <xdr:colOff>76200</xdr:colOff>
                    <xdr:row>21</xdr:row>
                    <xdr:rowOff>9525</xdr:rowOff>
                  </to>
                </anchor>
              </controlPr>
            </control>
          </mc:Choice>
        </mc:AlternateContent>
        <mc:AlternateContent xmlns:mc="http://schemas.openxmlformats.org/markup-compatibility/2006">
          <mc:Choice Requires="x14">
            <control shapeId="1337" r:id="rId70" name="Check Box 313">
              <controlPr defaultSize="0" autoFill="0" autoLine="0" autoPict="0">
                <anchor moveWithCells="1">
                  <from>
                    <xdr:col>5</xdr:col>
                    <xdr:colOff>38100</xdr:colOff>
                    <xdr:row>20</xdr:row>
                    <xdr:rowOff>0</xdr:rowOff>
                  </from>
                  <to>
                    <xdr:col>6</xdr:col>
                    <xdr:colOff>76200</xdr:colOff>
                    <xdr:row>21</xdr:row>
                    <xdr:rowOff>9525</xdr:rowOff>
                  </to>
                </anchor>
              </controlPr>
            </control>
          </mc:Choice>
        </mc:AlternateContent>
        <mc:AlternateContent xmlns:mc="http://schemas.openxmlformats.org/markup-compatibility/2006">
          <mc:Choice Requires="x14">
            <control shapeId="1338" r:id="rId71" name="Check Box 314">
              <controlPr defaultSize="0" autoFill="0" autoLine="0" autoPict="0">
                <anchor moveWithCells="1">
                  <from>
                    <xdr:col>6</xdr:col>
                    <xdr:colOff>38100</xdr:colOff>
                    <xdr:row>20</xdr:row>
                    <xdr:rowOff>0</xdr:rowOff>
                  </from>
                  <to>
                    <xdr:col>7</xdr:col>
                    <xdr:colOff>76200</xdr:colOff>
                    <xdr:row>21</xdr:row>
                    <xdr:rowOff>9525</xdr:rowOff>
                  </to>
                </anchor>
              </controlPr>
            </control>
          </mc:Choice>
        </mc:AlternateContent>
        <mc:AlternateContent xmlns:mc="http://schemas.openxmlformats.org/markup-compatibility/2006">
          <mc:Choice Requires="x14">
            <control shapeId="1339" r:id="rId72" name="Check Box 315">
              <controlPr defaultSize="0" autoFill="0" autoLine="0" autoPict="0">
                <anchor moveWithCells="1">
                  <from>
                    <xdr:col>7</xdr:col>
                    <xdr:colOff>38100</xdr:colOff>
                    <xdr:row>20</xdr:row>
                    <xdr:rowOff>0</xdr:rowOff>
                  </from>
                  <to>
                    <xdr:col>8</xdr:col>
                    <xdr:colOff>76200</xdr:colOff>
                    <xdr:row>21</xdr:row>
                    <xdr:rowOff>9525</xdr:rowOff>
                  </to>
                </anchor>
              </controlPr>
            </control>
          </mc:Choice>
        </mc:AlternateContent>
        <mc:AlternateContent xmlns:mc="http://schemas.openxmlformats.org/markup-compatibility/2006">
          <mc:Choice Requires="x14">
            <control shapeId="1340" r:id="rId73" name="Check Box 316">
              <controlPr defaultSize="0" autoFill="0" autoLine="0" autoPict="0">
                <anchor moveWithCells="1">
                  <from>
                    <xdr:col>8</xdr:col>
                    <xdr:colOff>38100</xdr:colOff>
                    <xdr:row>20</xdr:row>
                    <xdr:rowOff>0</xdr:rowOff>
                  </from>
                  <to>
                    <xdr:col>9</xdr:col>
                    <xdr:colOff>76200</xdr:colOff>
                    <xdr:row>21</xdr:row>
                    <xdr:rowOff>9525</xdr:rowOff>
                  </to>
                </anchor>
              </controlPr>
            </control>
          </mc:Choice>
        </mc:AlternateContent>
        <mc:AlternateContent xmlns:mc="http://schemas.openxmlformats.org/markup-compatibility/2006">
          <mc:Choice Requires="x14">
            <control shapeId="1341" r:id="rId74" name="Check Box 317">
              <controlPr defaultSize="0" autoFill="0" autoLine="0" autoPict="0">
                <anchor moveWithCells="1">
                  <from>
                    <xdr:col>9</xdr:col>
                    <xdr:colOff>38100</xdr:colOff>
                    <xdr:row>20</xdr:row>
                    <xdr:rowOff>0</xdr:rowOff>
                  </from>
                  <to>
                    <xdr:col>10</xdr:col>
                    <xdr:colOff>76200</xdr:colOff>
                    <xdr:row>21</xdr:row>
                    <xdr:rowOff>9525</xdr:rowOff>
                  </to>
                </anchor>
              </controlPr>
            </control>
          </mc:Choice>
        </mc:AlternateContent>
        <mc:AlternateContent xmlns:mc="http://schemas.openxmlformats.org/markup-compatibility/2006">
          <mc:Choice Requires="x14">
            <control shapeId="1342" r:id="rId75" name="Check Box 318">
              <controlPr defaultSize="0" autoFill="0" autoLine="0" autoPict="0">
                <anchor moveWithCells="1">
                  <from>
                    <xdr:col>10</xdr:col>
                    <xdr:colOff>38100</xdr:colOff>
                    <xdr:row>20</xdr:row>
                    <xdr:rowOff>0</xdr:rowOff>
                  </from>
                  <to>
                    <xdr:col>11</xdr:col>
                    <xdr:colOff>76200</xdr:colOff>
                    <xdr:row>21</xdr:row>
                    <xdr:rowOff>9525</xdr:rowOff>
                  </to>
                </anchor>
              </controlPr>
            </control>
          </mc:Choice>
        </mc:AlternateContent>
        <mc:AlternateContent xmlns:mc="http://schemas.openxmlformats.org/markup-compatibility/2006">
          <mc:Choice Requires="x14">
            <control shapeId="1359" r:id="rId76" name="Check Box 335">
              <controlPr defaultSize="0" autoFill="0" autoLine="0" autoPict="0">
                <anchor moveWithCells="1">
                  <from>
                    <xdr:col>3</xdr:col>
                    <xdr:colOff>38100</xdr:colOff>
                    <xdr:row>21</xdr:row>
                    <xdr:rowOff>0</xdr:rowOff>
                  </from>
                  <to>
                    <xdr:col>4</xdr:col>
                    <xdr:colOff>76200</xdr:colOff>
                    <xdr:row>22</xdr:row>
                    <xdr:rowOff>9525</xdr:rowOff>
                  </to>
                </anchor>
              </controlPr>
            </control>
          </mc:Choice>
        </mc:AlternateContent>
        <mc:AlternateContent xmlns:mc="http://schemas.openxmlformats.org/markup-compatibility/2006">
          <mc:Choice Requires="x14">
            <control shapeId="1360" r:id="rId77" name="Check Box 336">
              <controlPr defaultSize="0" autoFill="0" autoLine="0" autoPict="0">
                <anchor moveWithCells="1">
                  <from>
                    <xdr:col>4</xdr:col>
                    <xdr:colOff>38100</xdr:colOff>
                    <xdr:row>21</xdr:row>
                    <xdr:rowOff>0</xdr:rowOff>
                  </from>
                  <to>
                    <xdr:col>5</xdr:col>
                    <xdr:colOff>76200</xdr:colOff>
                    <xdr:row>22</xdr:row>
                    <xdr:rowOff>9525</xdr:rowOff>
                  </to>
                </anchor>
              </controlPr>
            </control>
          </mc:Choice>
        </mc:AlternateContent>
        <mc:AlternateContent xmlns:mc="http://schemas.openxmlformats.org/markup-compatibility/2006">
          <mc:Choice Requires="x14">
            <control shapeId="1361" r:id="rId78" name="Check Box 337">
              <controlPr defaultSize="0" autoFill="0" autoLine="0" autoPict="0">
                <anchor moveWithCells="1">
                  <from>
                    <xdr:col>5</xdr:col>
                    <xdr:colOff>38100</xdr:colOff>
                    <xdr:row>21</xdr:row>
                    <xdr:rowOff>0</xdr:rowOff>
                  </from>
                  <to>
                    <xdr:col>6</xdr:col>
                    <xdr:colOff>76200</xdr:colOff>
                    <xdr:row>22</xdr:row>
                    <xdr:rowOff>9525</xdr:rowOff>
                  </to>
                </anchor>
              </controlPr>
            </control>
          </mc:Choice>
        </mc:AlternateContent>
        <mc:AlternateContent xmlns:mc="http://schemas.openxmlformats.org/markup-compatibility/2006">
          <mc:Choice Requires="x14">
            <control shapeId="1362" r:id="rId79" name="Check Box 338">
              <controlPr defaultSize="0" autoFill="0" autoLine="0" autoPict="0">
                <anchor moveWithCells="1">
                  <from>
                    <xdr:col>6</xdr:col>
                    <xdr:colOff>38100</xdr:colOff>
                    <xdr:row>21</xdr:row>
                    <xdr:rowOff>0</xdr:rowOff>
                  </from>
                  <to>
                    <xdr:col>7</xdr:col>
                    <xdr:colOff>76200</xdr:colOff>
                    <xdr:row>22</xdr:row>
                    <xdr:rowOff>9525</xdr:rowOff>
                  </to>
                </anchor>
              </controlPr>
            </control>
          </mc:Choice>
        </mc:AlternateContent>
        <mc:AlternateContent xmlns:mc="http://schemas.openxmlformats.org/markup-compatibility/2006">
          <mc:Choice Requires="x14">
            <control shapeId="1363" r:id="rId80" name="Check Box 339">
              <controlPr defaultSize="0" autoFill="0" autoLine="0" autoPict="0">
                <anchor moveWithCells="1">
                  <from>
                    <xdr:col>7</xdr:col>
                    <xdr:colOff>38100</xdr:colOff>
                    <xdr:row>21</xdr:row>
                    <xdr:rowOff>0</xdr:rowOff>
                  </from>
                  <to>
                    <xdr:col>8</xdr:col>
                    <xdr:colOff>76200</xdr:colOff>
                    <xdr:row>22</xdr:row>
                    <xdr:rowOff>9525</xdr:rowOff>
                  </to>
                </anchor>
              </controlPr>
            </control>
          </mc:Choice>
        </mc:AlternateContent>
        <mc:AlternateContent xmlns:mc="http://schemas.openxmlformats.org/markup-compatibility/2006">
          <mc:Choice Requires="x14">
            <control shapeId="1364" r:id="rId81" name="Check Box 340">
              <controlPr defaultSize="0" autoFill="0" autoLine="0" autoPict="0">
                <anchor moveWithCells="1">
                  <from>
                    <xdr:col>8</xdr:col>
                    <xdr:colOff>38100</xdr:colOff>
                    <xdr:row>21</xdr:row>
                    <xdr:rowOff>0</xdr:rowOff>
                  </from>
                  <to>
                    <xdr:col>9</xdr:col>
                    <xdr:colOff>76200</xdr:colOff>
                    <xdr:row>22</xdr:row>
                    <xdr:rowOff>9525</xdr:rowOff>
                  </to>
                </anchor>
              </controlPr>
            </control>
          </mc:Choice>
        </mc:AlternateContent>
        <mc:AlternateContent xmlns:mc="http://schemas.openxmlformats.org/markup-compatibility/2006">
          <mc:Choice Requires="x14">
            <control shapeId="1365" r:id="rId82" name="Check Box 341">
              <controlPr defaultSize="0" autoFill="0" autoLine="0" autoPict="0">
                <anchor moveWithCells="1">
                  <from>
                    <xdr:col>9</xdr:col>
                    <xdr:colOff>38100</xdr:colOff>
                    <xdr:row>21</xdr:row>
                    <xdr:rowOff>0</xdr:rowOff>
                  </from>
                  <to>
                    <xdr:col>10</xdr:col>
                    <xdr:colOff>76200</xdr:colOff>
                    <xdr:row>22</xdr:row>
                    <xdr:rowOff>9525</xdr:rowOff>
                  </to>
                </anchor>
              </controlPr>
            </control>
          </mc:Choice>
        </mc:AlternateContent>
        <mc:AlternateContent xmlns:mc="http://schemas.openxmlformats.org/markup-compatibility/2006">
          <mc:Choice Requires="x14">
            <control shapeId="1366" r:id="rId83" name="Check Box 342">
              <controlPr defaultSize="0" autoFill="0" autoLine="0" autoPict="0">
                <anchor moveWithCells="1">
                  <from>
                    <xdr:col>10</xdr:col>
                    <xdr:colOff>38100</xdr:colOff>
                    <xdr:row>21</xdr:row>
                    <xdr:rowOff>0</xdr:rowOff>
                  </from>
                  <to>
                    <xdr:col>11</xdr:col>
                    <xdr:colOff>76200</xdr:colOff>
                    <xdr:row>22</xdr:row>
                    <xdr:rowOff>9525</xdr:rowOff>
                  </to>
                </anchor>
              </controlPr>
            </control>
          </mc:Choice>
        </mc:AlternateContent>
        <mc:AlternateContent xmlns:mc="http://schemas.openxmlformats.org/markup-compatibility/2006">
          <mc:Choice Requires="x14">
            <control shapeId="1383" r:id="rId84" name="Check Box 359">
              <controlPr defaultSize="0" autoFill="0" autoLine="0" autoPict="0">
                <anchor moveWithCells="1">
                  <from>
                    <xdr:col>3</xdr:col>
                    <xdr:colOff>38100</xdr:colOff>
                    <xdr:row>22</xdr:row>
                    <xdr:rowOff>0</xdr:rowOff>
                  </from>
                  <to>
                    <xdr:col>4</xdr:col>
                    <xdr:colOff>76200</xdr:colOff>
                    <xdr:row>23</xdr:row>
                    <xdr:rowOff>9525</xdr:rowOff>
                  </to>
                </anchor>
              </controlPr>
            </control>
          </mc:Choice>
        </mc:AlternateContent>
        <mc:AlternateContent xmlns:mc="http://schemas.openxmlformats.org/markup-compatibility/2006">
          <mc:Choice Requires="x14">
            <control shapeId="1384" r:id="rId85" name="Check Box 360">
              <controlPr defaultSize="0" autoFill="0" autoLine="0" autoPict="0">
                <anchor moveWithCells="1">
                  <from>
                    <xdr:col>4</xdr:col>
                    <xdr:colOff>38100</xdr:colOff>
                    <xdr:row>22</xdr:row>
                    <xdr:rowOff>0</xdr:rowOff>
                  </from>
                  <to>
                    <xdr:col>5</xdr:col>
                    <xdr:colOff>76200</xdr:colOff>
                    <xdr:row>23</xdr:row>
                    <xdr:rowOff>9525</xdr:rowOff>
                  </to>
                </anchor>
              </controlPr>
            </control>
          </mc:Choice>
        </mc:AlternateContent>
        <mc:AlternateContent xmlns:mc="http://schemas.openxmlformats.org/markup-compatibility/2006">
          <mc:Choice Requires="x14">
            <control shapeId="1385" r:id="rId86" name="Check Box 361">
              <controlPr defaultSize="0" autoFill="0" autoLine="0" autoPict="0">
                <anchor moveWithCells="1">
                  <from>
                    <xdr:col>5</xdr:col>
                    <xdr:colOff>38100</xdr:colOff>
                    <xdr:row>22</xdr:row>
                    <xdr:rowOff>0</xdr:rowOff>
                  </from>
                  <to>
                    <xdr:col>6</xdr:col>
                    <xdr:colOff>76200</xdr:colOff>
                    <xdr:row>23</xdr:row>
                    <xdr:rowOff>9525</xdr:rowOff>
                  </to>
                </anchor>
              </controlPr>
            </control>
          </mc:Choice>
        </mc:AlternateContent>
        <mc:AlternateContent xmlns:mc="http://schemas.openxmlformats.org/markup-compatibility/2006">
          <mc:Choice Requires="x14">
            <control shapeId="1386" r:id="rId87" name="Check Box 362">
              <controlPr defaultSize="0" autoFill="0" autoLine="0" autoPict="0">
                <anchor moveWithCells="1">
                  <from>
                    <xdr:col>6</xdr:col>
                    <xdr:colOff>38100</xdr:colOff>
                    <xdr:row>22</xdr:row>
                    <xdr:rowOff>0</xdr:rowOff>
                  </from>
                  <to>
                    <xdr:col>7</xdr:col>
                    <xdr:colOff>76200</xdr:colOff>
                    <xdr:row>23</xdr:row>
                    <xdr:rowOff>9525</xdr:rowOff>
                  </to>
                </anchor>
              </controlPr>
            </control>
          </mc:Choice>
        </mc:AlternateContent>
        <mc:AlternateContent xmlns:mc="http://schemas.openxmlformats.org/markup-compatibility/2006">
          <mc:Choice Requires="x14">
            <control shapeId="1387" r:id="rId88" name="Check Box 363">
              <controlPr defaultSize="0" autoFill="0" autoLine="0" autoPict="0">
                <anchor moveWithCells="1">
                  <from>
                    <xdr:col>7</xdr:col>
                    <xdr:colOff>38100</xdr:colOff>
                    <xdr:row>22</xdr:row>
                    <xdr:rowOff>0</xdr:rowOff>
                  </from>
                  <to>
                    <xdr:col>8</xdr:col>
                    <xdr:colOff>76200</xdr:colOff>
                    <xdr:row>23</xdr:row>
                    <xdr:rowOff>9525</xdr:rowOff>
                  </to>
                </anchor>
              </controlPr>
            </control>
          </mc:Choice>
        </mc:AlternateContent>
        <mc:AlternateContent xmlns:mc="http://schemas.openxmlformats.org/markup-compatibility/2006">
          <mc:Choice Requires="x14">
            <control shapeId="1388" r:id="rId89" name="Check Box 364">
              <controlPr defaultSize="0" autoFill="0" autoLine="0" autoPict="0">
                <anchor moveWithCells="1">
                  <from>
                    <xdr:col>8</xdr:col>
                    <xdr:colOff>38100</xdr:colOff>
                    <xdr:row>22</xdr:row>
                    <xdr:rowOff>0</xdr:rowOff>
                  </from>
                  <to>
                    <xdr:col>9</xdr:col>
                    <xdr:colOff>76200</xdr:colOff>
                    <xdr:row>23</xdr:row>
                    <xdr:rowOff>9525</xdr:rowOff>
                  </to>
                </anchor>
              </controlPr>
            </control>
          </mc:Choice>
        </mc:AlternateContent>
        <mc:AlternateContent xmlns:mc="http://schemas.openxmlformats.org/markup-compatibility/2006">
          <mc:Choice Requires="x14">
            <control shapeId="1389" r:id="rId90" name="Check Box 365">
              <controlPr defaultSize="0" autoFill="0" autoLine="0" autoPict="0">
                <anchor moveWithCells="1">
                  <from>
                    <xdr:col>9</xdr:col>
                    <xdr:colOff>38100</xdr:colOff>
                    <xdr:row>22</xdr:row>
                    <xdr:rowOff>0</xdr:rowOff>
                  </from>
                  <to>
                    <xdr:col>10</xdr:col>
                    <xdr:colOff>76200</xdr:colOff>
                    <xdr:row>23</xdr:row>
                    <xdr:rowOff>9525</xdr:rowOff>
                  </to>
                </anchor>
              </controlPr>
            </control>
          </mc:Choice>
        </mc:AlternateContent>
        <mc:AlternateContent xmlns:mc="http://schemas.openxmlformats.org/markup-compatibility/2006">
          <mc:Choice Requires="x14">
            <control shapeId="1390" r:id="rId91" name="Check Box 366">
              <controlPr defaultSize="0" autoFill="0" autoLine="0" autoPict="0">
                <anchor moveWithCells="1">
                  <from>
                    <xdr:col>10</xdr:col>
                    <xdr:colOff>38100</xdr:colOff>
                    <xdr:row>22</xdr:row>
                    <xdr:rowOff>0</xdr:rowOff>
                  </from>
                  <to>
                    <xdr:col>11</xdr:col>
                    <xdr:colOff>76200</xdr:colOff>
                    <xdr:row>23</xdr:row>
                    <xdr:rowOff>9525</xdr:rowOff>
                  </to>
                </anchor>
              </controlPr>
            </control>
          </mc:Choice>
        </mc:AlternateContent>
        <mc:AlternateContent xmlns:mc="http://schemas.openxmlformats.org/markup-compatibility/2006">
          <mc:Choice Requires="x14">
            <control shapeId="1407" r:id="rId92" name="Check Box 383">
              <controlPr defaultSize="0" autoFill="0" autoLine="0" autoPict="0">
                <anchor moveWithCells="1">
                  <from>
                    <xdr:col>3</xdr:col>
                    <xdr:colOff>38100</xdr:colOff>
                    <xdr:row>23</xdr:row>
                    <xdr:rowOff>0</xdr:rowOff>
                  </from>
                  <to>
                    <xdr:col>4</xdr:col>
                    <xdr:colOff>76200</xdr:colOff>
                    <xdr:row>24</xdr:row>
                    <xdr:rowOff>9525</xdr:rowOff>
                  </to>
                </anchor>
              </controlPr>
            </control>
          </mc:Choice>
        </mc:AlternateContent>
        <mc:AlternateContent xmlns:mc="http://schemas.openxmlformats.org/markup-compatibility/2006">
          <mc:Choice Requires="x14">
            <control shapeId="1408" r:id="rId93" name="Check Box 384">
              <controlPr defaultSize="0" autoFill="0" autoLine="0" autoPict="0">
                <anchor moveWithCells="1">
                  <from>
                    <xdr:col>4</xdr:col>
                    <xdr:colOff>38100</xdr:colOff>
                    <xdr:row>23</xdr:row>
                    <xdr:rowOff>0</xdr:rowOff>
                  </from>
                  <to>
                    <xdr:col>5</xdr:col>
                    <xdr:colOff>76200</xdr:colOff>
                    <xdr:row>24</xdr:row>
                    <xdr:rowOff>9525</xdr:rowOff>
                  </to>
                </anchor>
              </controlPr>
            </control>
          </mc:Choice>
        </mc:AlternateContent>
        <mc:AlternateContent xmlns:mc="http://schemas.openxmlformats.org/markup-compatibility/2006">
          <mc:Choice Requires="x14">
            <control shapeId="1409" r:id="rId94" name="Check Box 385">
              <controlPr defaultSize="0" autoFill="0" autoLine="0" autoPict="0">
                <anchor moveWithCells="1">
                  <from>
                    <xdr:col>5</xdr:col>
                    <xdr:colOff>38100</xdr:colOff>
                    <xdr:row>23</xdr:row>
                    <xdr:rowOff>0</xdr:rowOff>
                  </from>
                  <to>
                    <xdr:col>6</xdr:col>
                    <xdr:colOff>76200</xdr:colOff>
                    <xdr:row>24</xdr:row>
                    <xdr:rowOff>9525</xdr:rowOff>
                  </to>
                </anchor>
              </controlPr>
            </control>
          </mc:Choice>
        </mc:AlternateContent>
        <mc:AlternateContent xmlns:mc="http://schemas.openxmlformats.org/markup-compatibility/2006">
          <mc:Choice Requires="x14">
            <control shapeId="1410" r:id="rId95" name="Check Box 386">
              <controlPr defaultSize="0" autoFill="0" autoLine="0" autoPict="0">
                <anchor moveWithCells="1">
                  <from>
                    <xdr:col>6</xdr:col>
                    <xdr:colOff>38100</xdr:colOff>
                    <xdr:row>23</xdr:row>
                    <xdr:rowOff>0</xdr:rowOff>
                  </from>
                  <to>
                    <xdr:col>7</xdr:col>
                    <xdr:colOff>76200</xdr:colOff>
                    <xdr:row>24</xdr:row>
                    <xdr:rowOff>9525</xdr:rowOff>
                  </to>
                </anchor>
              </controlPr>
            </control>
          </mc:Choice>
        </mc:AlternateContent>
        <mc:AlternateContent xmlns:mc="http://schemas.openxmlformats.org/markup-compatibility/2006">
          <mc:Choice Requires="x14">
            <control shapeId="1411" r:id="rId96" name="Check Box 387">
              <controlPr defaultSize="0" autoFill="0" autoLine="0" autoPict="0">
                <anchor moveWithCells="1">
                  <from>
                    <xdr:col>7</xdr:col>
                    <xdr:colOff>38100</xdr:colOff>
                    <xdr:row>23</xdr:row>
                    <xdr:rowOff>9525</xdr:rowOff>
                  </from>
                  <to>
                    <xdr:col>8</xdr:col>
                    <xdr:colOff>76200</xdr:colOff>
                    <xdr:row>24</xdr:row>
                    <xdr:rowOff>19050</xdr:rowOff>
                  </to>
                </anchor>
              </controlPr>
            </control>
          </mc:Choice>
        </mc:AlternateContent>
        <mc:AlternateContent xmlns:mc="http://schemas.openxmlformats.org/markup-compatibility/2006">
          <mc:Choice Requires="x14">
            <control shapeId="1412" r:id="rId97" name="Check Box 388">
              <controlPr defaultSize="0" autoFill="0" autoLine="0" autoPict="0">
                <anchor moveWithCells="1">
                  <from>
                    <xdr:col>8</xdr:col>
                    <xdr:colOff>38100</xdr:colOff>
                    <xdr:row>23</xdr:row>
                    <xdr:rowOff>0</xdr:rowOff>
                  </from>
                  <to>
                    <xdr:col>9</xdr:col>
                    <xdr:colOff>76200</xdr:colOff>
                    <xdr:row>24</xdr:row>
                    <xdr:rowOff>9525</xdr:rowOff>
                  </to>
                </anchor>
              </controlPr>
            </control>
          </mc:Choice>
        </mc:AlternateContent>
        <mc:AlternateContent xmlns:mc="http://schemas.openxmlformats.org/markup-compatibility/2006">
          <mc:Choice Requires="x14">
            <control shapeId="1413" r:id="rId98" name="Check Box 389">
              <controlPr defaultSize="0" autoFill="0" autoLine="0" autoPict="0">
                <anchor moveWithCells="1">
                  <from>
                    <xdr:col>9</xdr:col>
                    <xdr:colOff>38100</xdr:colOff>
                    <xdr:row>23</xdr:row>
                    <xdr:rowOff>0</xdr:rowOff>
                  </from>
                  <to>
                    <xdr:col>10</xdr:col>
                    <xdr:colOff>76200</xdr:colOff>
                    <xdr:row>24</xdr:row>
                    <xdr:rowOff>9525</xdr:rowOff>
                  </to>
                </anchor>
              </controlPr>
            </control>
          </mc:Choice>
        </mc:AlternateContent>
        <mc:AlternateContent xmlns:mc="http://schemas.openxmlformats.org/markup-compatibility/2006">
          <mc:Choice Requires="x14">
            <control shapeId="1414" r:id="rId99" name="Check Box 390">
              <controlPr defaultSize="0" autoFill="0" autoLine="0" autoPict="0">
                <anchor moveWithCells="1">
                  <from>
                    <xdr:col>10</xdr:col>
                    <xdr:colOff>38100</xdr:colOff>
                    <xdr:row>23</xdr:row>
                    <xdr:rowOff>0</xdr:rowOff>
                  </from>
                  <to>
                    <xdr:col>11</xdr:col>
                    <xdr:colOff>76200</xdr:colOff>
                    <xdr:row>24</xdr:row>
                    <xdr:rowOff>9525</xdr:rowOff>
                  </to>
                </anchor>
              </controlPr>
            </control>
          </mc:Choice>
        </mc:AlternateContent>
        <mc:AlternateContent xmlns:mc="http://schemas.openxmlformats.org/markup-compatibility/2006">
          <mc:Choice Requires="x14">
            <control shapeId="1431" r:id="rId100" name="Check Box 407">
              <controlPr defaultSize="0" autoFill="0" autoLine="0" autoPict="0">
                <anchor moveWithCells="1">
                  <from>
                    <xdr:col>3</xdr:col>
                    <xdr:colOff>38100</xdr:colOff>
                    <xdr:row>24</xdr:row>
                    <xdr:rowOff>0</xdr:rowOff>
                  </from>
                  <to>
                    <xdr:col>4</xdr:col>
                    <xdr:colOff>76200</xdr:colOff>
                    <xdr:row>25</xdr:row>
                    <xdr:rowOff>9525</xdr:rowOff>
                  </to>
                </anchor>
              </controlPr>
            </control>
          </mc:Choice>
        </mc:AlternateContent>
        <mc:AlternateContent xmlns:mc="http://schemas.openxmlformats.org/markup-compatibility/2006">
          <mc:Choice Requires="x14">
            <control shapeId="1432" r:id="rId101" name="Check Box 408">
              <controlPr defaultSize="0" autoFill="0" autoLine="0" autoPict="0">
                <anchor moveWithCells="1">
                  <from>
                    <xdr:col>4</xdr:col>
                    <xdr:colOff>38100</xdr:colOff>
                    <xdr:row>24</xdr:row>
                    <xdr:rowOff>0</xdr:rowOff>
                  </from>
                  <to>
                    <xdr:col>5</xdr:col>
                    <xdr:colOff>76200</xdr:colOff>
                    <xdr:row>25</xdr:row>
                    <xdr:rowOff>9525</xdr:rowOff>
                  </to>
                </anchor>
              </controlPr>
            </control>
          </mc:Choice>
        </mc:AlternateContent>
        <mc:AlternateContent xmlns:mc="http://schemas.openxmlformats.org/markup-compatibility/2006">
          <mc:Choice Requires="x14">
            <control shapeId="1433" r:id="rId102" name="Check Box 409">
              <controlPr defaultSize="0" autoFill="0" autoLine="0" autoPict="0">
                <anchor moveWithCells="1">
                  <from>
                    <xdr:col>5</xdr:col>
                    <xdr:colOff>38100</xdr:colOff>
                    <xdr:row>24</xdr:row>
                    <xdr:rowOff>0</xdr:rowOff>
                  </from>
                  <to>
                    <xdr:col>6</xdr:col>
                    <xdr:colOff>76200</xdr:colOff>
                    <xdr:row>25</xdr:row>
                    <xdr:rowOff>9525</xdr:rowOff>
                  </to>
                </anchor>
              </controlPr>
            </control>
          </mc:Choice>
        </mc:AlternateContent>
        <mc:AlternateContent xmlns:mc="http://schemas.openxmlformats.org/markup-compatibility/2006">
          <mc:Choice Requires="x14">
            <control shapeId="1434" r:id="rId103" name="Check Box 410">
              <controlPr defaultSize="0" autoFill="0" autoLine="0" autoPict="0">
                <anchor moveWithCells="1">
                  <from>
                    <xdr:col>6</xdr:col>
                    <xdr:colOff>38100</xdr:colOff>
                    <xdr:row>24</xdr:row>
                    <xdr:rowOff>0</xdr:rowOff>
                  </from>
                  <to>
                    <xdr:col>7</xdr:col>
                    <xdr:colOff>76200</xdr:colOff>
                    <xdr:row>25</xdr:row>
                    <xdr:rowOff>9525</xdr:rowOff>
                  </to>
                </anchor>
              </controlPr>
            </control>
          </mc:Choice>
        </mc:AlternateContent>
        <mc:AlternateContent xmlns:mc="http://schemas.openxmlformats.org/markup-compatibility/2006">
          <mc:Choice Requires="x14">
            <control shapeId="1435" r:id="rId104" name="Check Box 411">
              <controlPr defaultSize="0" autoFill="0" autoLine="0" autoPict="0">
                <anchor moveWithCells="1">
                  <from>
                    <xdr:col>7</xdr:col>
                    <xdr:colOff>38100</xdr:colOff>
                    <xdr:row>24</xdr:row>
                    <xdr:rowOff>0</xdr:rowOff>
                  </from>
                  <to>
                    <xdr:col>8</xdr:col>
                    <xdr:colOff>76200</xdr:colOff>
                    <xdr:row>25</xdr:row>
                    <xdr:rowOff>9525</xdr:rowOff>
                  </to>
                </anchor>
              </controlPr>
            </control>
          </mc:Choice>
        </mc:AlternateContent>
        <mc:AlternateContent xmlns:mc="http://schemas.openxmlformats.org/markup-compatibility/2006">
          <mc:Choice Requires="x14">
            <control shapeId="1436" r:id="rId105" name="Check Box 412">
              <controlPr defaultSize="0" autoFill="0" autoLine="0" autoPict="0">
                <anchor moveWithCells="1">
                  <from>
                    <xdr:col>8</xdr:col>
                    <xdr:colOff>38100</xdr:colOff>
                    <xdr:row>24</xdr:row>
                    <xdr:rowOff>0</xdr:rowOff>
                  </from>
                  <to>
                    <xdr:col>9</xdr:col>
                    <xdr:colOff>76200</xdr:colOff>
                    <xdr:row>25</xdr:row>
                    <xdr:rowOff>9525</xdr:rowOff>
                  </to>
                </anchor>
              </controlPr>
            </control>
          </mc:Choice>
        </mc:AlternateContent>
        <mc:AlternateContent xmlns:mc="http://schemas.openxmlformats.org/markup-compatibility/2006">
          <mc:Choice Requires="x14">
            <control shapeId="1437" r:id="rId106" name="Check Box 413">
              <controlPr defaultSize="0" autoFill="0" autoLine="0" autoPict="0">
                <anchor moveWithCells="1">
                  <from>
                    <xdr:col>9</xdr:col>
                    <xdr:colOff>38100</xdr:colOff>
                    <xdr:row>24</xdr:row>
                    <xdr:rowOff>0</xdr:rowOff>
                  </from>
                  <to>
                    <xdr:col>10</xdr:col>
                    <xdr:colOff>76200</xdr:colOff>
                    <xdr:row>25</xdr:row>
                    <xdr:rowOff>9525</xdr:rowOff>
                  </to>
                </anchor>
              </controlPr>
            </control>
          </mc:Choice>
        </mc:AlternateContent>
        <mc:AlternateContent xmlns:mc="http://schemas.openxmlformats.org/markup-compatibility/2006">
          <mc:Choice Requires="x14">
            <control shapeId="1438" r:id="rId107" name="Check Box 414">
              <controlPr defaultSize="0" autoFill="0" autoLine="0" autoPict="0">
                <anchor moveWithCells="1">
                  <from>
                    <xdr:col>10</xdr:col>
                    <xdr:colOff>38100</xdr:colOff>
                    <xdr:row>24</xdr:row>
                    <xdr:rowOff>0</xdr:rowOff>
                  </from>
                  <to>
                    <xdr:col>11</xdr:col>
                    <xdr:colOff>76200</xdr:colOff>
                    <xdr:row>25</xdr:row>
                    <xdr:rowOff>9525</xdr:rowOff>
                  </to>
                </anchor>
              </controlPr>
            </control>
          </mc:Choice>
        </mc:AlternateContent>
        <mc:AlternateContent xmlns:mc="http://schemas.openxmlformats.org/markup-compatibility/2006">
          <mc:Choice Requires="x14">
            <control shapeId="1455" r:id="rId108" name="Check Box 431">
              <controlPr defaultSize="0" autoFill="0" autoLine="0" autoPict="0">
                <anchor moveWithCells="1">
                  <from>
                    <xdr:col>3</xdr:col>
                    <xdr:colOff>38100</xdr:colOff>
                    <xdr:row>25</xdr:row>
                    <xdr:rowOff>0</xdr:rowOff>
                  </from>
                  <to>
                    <xdr:col>4</xdr:col>
                    <xdr:colOff>76200</xdr:colOff>
                    <xdr:row>26</xdr:row>
                    <xdr:rowOff>9525</xdr:rowOff>
                  </to>
                </anchor>
              </controlPr>
            </control>
          </mc:Choice>
        </mc:AlternateContent>
        <mc:AlternateContent xmlns:mc="http://schemas.openxmlformats.org/markup-compatibility/2006">
          <mc:Choice Requires="x14">
            <control shapeId="1456" r:id="rId109" name="Check Box 432">
              <controlPr defaultSize="0" autoFill="0" autoLine="0" autoPict="0">
                <anchor moveWithCells="1">
                  <from>
                    <xdr:col>4</xdr:col>
                    <xdr:colOff>38100</xdr:colOff>
                    <xdr:row>25</xdr:row>
                    <xdr:rowOff>0</xdr:rowOff>
                  </from>
                  <to>
                    <xdr:col>5</xdr:col>
                    <xdr:colOff>76200</xdr:colOff>
                    <xdr:row>26</xdr:row>
                    <xdr:rowOff>9525</xdr:rowOff>
                  </to>
                </anchor>
              </controlPr>
            </control>
          </mc:Choice>
        </mc:AlternateContent>
        <mc:AlternateContent xmlns:mc="http://schemas.openxmlformats.org/markup-compatibility/2006">
          <mc:Choice Requires="x14">
            <control shapeId="1457" r:id="rId110" name="Check Box 433">
              <controlPr defaultSize="0" autoFill="0" autoLine="0" autoPict="0">
                <anchor moveWithCells="1">
                  <from>
                    <xdr:col>5</xdr:col>
                    <xdr:colOff>38100</xdr:colOff>
                    <xdr:row>25</xdr:row>
                    <xdr:rowOff>0</xdr:rowOff>
                  </from>
                  <to>
                    <xdr:col>6</xdr:col>
                    <xdr:colOff>76200</xdr:colOff>
                    <xdr:row>26</xdr:row>
                    <xdr:rowOff>9525</xdr:rowOff>
                  </to>
                </anchor>
              </controlPr>
            </control>
          </mc:Choice>
        </mc:AlternateContent>
        <mc:AlternateContent xmlns:mc="http://schemas.openxmlformats.org/markup-compatibility/2006">
          <mc:Choice Requires="x14">
            <control shapeId="1458" r:id="rId111" name="Check Box 434">
              <controlPr defaultSize="0" autoFill="0" autoLine="0" autoPict="0">
                <anchor moveWithCells="1">
                  <from>
                    <xdr:col>6</xdr:col>
                    <xdr:colOff>38100</xdr:colOff>
                    <xdr:row>25</xdr:row>
                    <xdr:rowOff>0</xdr:rowOff>
                  </from>
                  <to>
                    <xdr:col>7</xdr:col>
                    <xdr:colOff>76200</xdr:colOff>
                    <xdr:row>26</xdr:row>
                    <xdr:rowOff>9525</xdr:rowOff>
                  </to>
                </anchor>
              </controlPr>
            </control>
          </mc:Choice>
        </mc:AlternateContent>
        <mc:AlternateContent xmlns:mc="http://schemas.openxmlformats.org/markup-compatibility/2006">
          <mc:Choice Requires="x14">
            <control shapeId="1459" r:id="rId112" name="Check Box 435">
              <controlPr defaultSize="0" autoFill="0" autoLine="0" autoPict="0">
                <anchor moveWithCells="1">
                  <from>
                    <xdr:col>7</xdr:col>
                    <xdr:colOff>38100</xdr:colOff>
                    <xdr:row>25</xdr:row>
                    <xdr:rowOff>0</xdr:rowOff>
                  </from>
                  <to>
                    <xdr:col>8</xdr:col>
                    <xdr:colOff>76200</xdr:colOff>
                    <xdr:row>26</xdr:row>
                    <xdr:rowOff>9525</xdr:rowOff>
                  </to>
                </anchor>
              </controlPr>
            </control>
          </mc:Choice>
        </mc:AlternateContent>
        <mc:AlternateContent xmlns:mc="http://schemas.openxmlformats.org/markup-compatibility/2006">
          <mc:Choice Requires="x14">
            <control shapeId="1460" r:id="rId113" name="Check Box 436">
              <controlPr defaultSize="0" autoFill="0" autoLine="0" autoPict="0">
                <anchor moveWithCells="1">
                  <from>
                    <xdr:col>8</xdr:col>
                    <xdr:colOff>38100</xdr:colOff>
                    <xdr:row>25</xdr:row>
                    <xdr:rowOff>0</xdr:rowOff>
                  </from>
                  <to>
                    <xdr:col>9</xdr:col>
                    <xdr:colOff>76200</xdr:colOff>
                    <xdr:row>26</xdr:row>
                    <xdr:rowOff>9525</xdr:rowOff>
                  </to>
                </anchor>
              </controlPr>
            </control>
          </mc:Choice>
        </mc:AlternateContent>
        <mc:AlternateContent xmlns:mc="http://schemas.openxmlformats.org/markup-compatibility/2006">
          <mc:Choice Requires="x14">
            <control shapeId="1461" r:id="rId114" name="Check Box 437">
              <controlPr defaultSize="0" autoFill="0" autoLine="0" autoPict="0">
                <anchor moveWithCells="1">
                  <from>
                    <xdr:col>9</xdr:col>
                    <xdr:colOff>38100</xdr:colOff>
                    <xdr:row>25</xdr:row>
                    <xdr:rowOff>0</xdr:rowOff>
                  </from>
                  <to>
                    <xdr:col>10</xdr:col>
                    <xdr:colOff>76200</xdr:colOff>
                    <xdr:row>26</xdr:row>
                    <xdr:rowOff>9525</xdr:rowOff>
                  </to>
                </anchor>
              </controlPr>
            </control>
          </mc:Choice>
        </mc:AlternateContent>
        <mc:AlternateContent xmlns:mc="http://schemas.openxmlformats.org/markup-compatibility/2006">
          <mc:Choice Requires="x14">
            <control shapeId="1462" r:id="rId115" name="Check Box 438">
              <controlPr defaultSize="0" autoFill="0" autoLine="0" autoPict="0">
                <anchor moveWithCells="1">
                  <from>
                    <xdr:col>10</xdr:col>
                    <xdr:colOff>38100</xdr:colOff>
                    <xdr:row>25</xdr:row>
                    <xdr:rowOff>0</xdr:rowOff>
                  </from>
                  <to>
                    <xdr:col>11</xdr:col>
                    <xdr:colOff>76200</xdr:colOff>
                    <xdr:row>26</xdr:row>
                    <xdr:rowOff>9525</xdr:rowOff>
                  </to>
                </anchor>
              </controlPr>
            </control>
          </mc:Choice>
        </mc:AlternateContent>
        <mc:AlternateContent xmlns:mc="http://schemas.openxmlformats.org/markup-compatibility/2006">
          <mc:Choice Requires="x14">
            <control shapeId="1479" r:id="rId116" name="Check Box 455">
              <controlPr defaultSize="0" autoFill="0" autoLine="0" autoPict="0">
                <anchor moveWithCells="1">
                  <from>
                    <xdr:col>3</xdr:col>
                    <xdr:colOff>38100</xdr:colOff>
                    <xdr:row>26</xdr:row>
                    <xdr:rowOff>0</xdr:rowOff>
                  </from>
                  <to>
                    <xdr:col>4</xdr:col>
                    <xdr:colOff>76200</xdr:colOff>
                    <xdr:row>27</xdr:row>
                    <xdr:rowOff>9525</xdr:rowOff>
                  </to>
                </anchor>
              </controlPr>
            </control>
          </mc:Choice>
        </mc:AlternateContent>
        <mc:AlternateContent xmlns:mc="http://schemas.openxmlformats.org/markup-compatibility/2006">
          <mc:Choice Requires="x14">
            <control shapeId="1480" r:id="rId117" name="Check Box 456">
              <controlPr defaultSize="0" autoFill="0" autoLine="0" autoPict="0">
                <anchor moveWithCells="1">
                  <from>
                    <xdr:col>4</xdr:col>
                    <xdr:colOff>38100</xdr:colOff>
                    <xdr:row>26</xdr:row>
                    <xdr:rowOff>0</xdr:rowOff>
                  </from>
                  <to>
                    <xdr:col>5</xdr:col>
                    <xdr:colOff>76200</xdr:colOff>
                    <xdr:row>27</xdr:row>
                    <xdr:rowOff>9525</xdr:rowOff>
                  </to>
                </anchor>
              </controlPr>
            </control>
          </mc:Choice>
        </mc:AlternateContent>
        <mc:AlternateContent xmlns:mc="http://schemas.openxmlformats.org/markup-compatibility/2006">
          <mc:Choice Requires="x14">
            <control shapeId="1481" r:id="rId118" name="Check Box 457">
              <controlPr defaultSize="0" autoFill="0" autoLine="0" autoPict="0">
                <anchor moveWithCells="1">
                  <from>
                    <xdr:col>5</xdr:col>
                    <xdr:colOff>38100</xdr:colOff>
                    <xdr:row>26</xdr:row>
                    <xdr:rowOff>0</xdr:rowOff>
                  </from>
                  <to>
                    <xdr:col>6</xdr:col>
                    <xdr:colOff>76200</xdr:colOff>
                    <xdr:row>27</xdr:row>
                    <xdr:rowOff>9525</xdr:rowOff>
                  </to>
                </anchor>
              </controlPr>
            </control>
          </mc:Choice>
        </mc:AlternateContent>
        <mc:AlternateContent xmlns:mc="http://schemas.openxmlformats.org/markup-compatibility/2006">
          <mc:Choice Requires="x14">
            <control shapeId="1482" r:id="rId119" name="Check Box 458">
              <controlPr defaultSize="0" autoFill="0" autoLine="0" autoPict="0">
                <anchor moveWithCells="1">
                  <from>
                    <xdr:col>6</xdr:col>
                    <xdr:colOff>38100</xdr:colOff>
                    <xdr:row>26</xdr:row>
                    <xdr:rowOff>0</xdr:rowOff>
                  </from>
                  <to>
                    <xdr:col>7</xdr:col>
                    <xdr:colOff>76200</xdr:colOff>
                    <xdr:row>27</xdr:row>
                    <xdr:rowOff>9525</xdr:rowOff>
                  </to>
                </anchor>
              </controlPr>
            </control>
          </mc:Choice>
        </mc:AlternateContent>
        <mc:AlternateContent xmlns:mc="http://schemas.openxmlformats.org/markup-compatibility/2006">
          <mc:Choice Requires="x14">
            <control shapeId="1483" r:id="rId120" name="Check Box 459">
              <controlPr defaultSize="0" autoFill="0" autoLine="0" autoPict="0">
                <anchor moveWithCells="1">
                  <from>
                    <xdr:col>7</xdr:col>
                    <xdr:colOff>38100</xdr:colOff>
                    <xdr:row>26</xdr:row>
                    <xdr:rowOff>0</xdr:rowOff>
                  </from>
                  <to>
                    <xdr:col>8</xdr:col>
                    <xdr:colOff>76200</xdr:colOff>
                    <xdr:row>27</xdr:row>
                    <xdr:rowOff>9525</xdr:rowOff>
                  </to>
                </anchor>
              </controlPr>
            </control>
          </mc:Choice>
        </mc:AlternateContent>
        <mc:AlternateContent xmlns:mc="http://schemas.openxmlformats.org/markup-compatibility/2006">
          <mc:Choice Requires="x14">
            <control shapeId="1484" r:id="rId121" name="Check Box 460">
              <controlPr defaultSize="0" autoFill="0" autoLine="0" autoPict="0">
                <anchor moveWithCells="1">
                  <from>
                    <xdr:col>8</xdr:col>
                    <xdr:colOff>38100</xdr:colOff>
                    <xdr:row>26</xdr:row>
                    <xdr:rowOff>0</xdr:rowOff>
                  </from>
                  <to>
                    <xdr:col>9</xdr:col>
                    <xdr:colOff>76200</xdr:colOff>
                    <xdr:row>27</xdr:row>
                    <xdr:rowOff>9525</xdr:rowOff>
                  </to>
                </anchor>
              </controlPr>
            </control>
          </mc:Choice>
        </mc:AlternateContent>
        <mc:AlternateContent xmlns:mc="http://schemas.openxmlformats.org/markup-compatibility/2006">
          <mc:Choice Requires="x14">
            <control shapeId="1485" r:id="rId122" name="Check Box 461">
              <controlPr defaultSize="0" autoFill="0" autoLine="0" autoPict="0">
                <anchor moveWithCells="1">
                  <from>
                    <xdr:col>9</xdr:col>
                    <xdr:colOff>38100</xdr:colOff>
                    <xdr:row>26</xdr:row>
                    <xdr:rowOff>0</xdr:rowOff>
                  </from>
                  <to>
                    <xdr:col>10</xdr:col>
                    <xdr:colOff>76200</xdr:colOff>
                    <xdr:row>27</xdr:row>
                    <xdr:rowOff>9525</xdr:rowOff>
                  </to>
                </anchor>
              </controlPr>
            </control>
          </mc:Choice>
        </mc:AlternateContent>
        <mc:AlternateContent xmlns:mc="http://schemas.openxmlformats.org/markup-compatibility/2006">
          <mc:Choice Requires="x14">
            <control shapeId="1486" r:id="rId123" name="Check Box 462">
              <controlPr defaultSize="0" autoFill="0" autoLine="0" autoPict="0">
                <anchor moveWithCells="1">
                  <from>
                    <xdr:col>10</xdr:col>
                    <xdr:colOff>38100</xdr:colOff>
                    <xdr:row>26</xdr:row>
                    <xdr:rowOff>0</xdr:rowOff>
                  </from>
                  <to>
                    <xdr:col>11</xdr:col>
                    <xdr:colOff>76200</xdr:colOff>
                    <xdr:row>27</xdr:row>
                    <xdr:rowOff>9525</xdr:rowOff>
                  </to>
                </anchor>
              </controlPr>
            </control>
          </mc:Choice>
        </mc:AlternateContent>
        <mc:AlternateContent xmlns:mc="http://schemas.openxmlformats.org/markup-compatibility/2006">
          <mc:Choice Requires="x14">
            <control shapeId="1503" r:id="rId124" name="Check Box 479">
              <controlPr defaultSize="0" autoFill="0" autoLine="0" autoPict="0">
                <anchor moveWithCells="1">
                  <from>
                    <xdr:col>3</xdr:col>
                    <xdr:colOff>38100</xdr:colOff>
                    <xdr:row>27</xdr:row>
                    <xdr:rowOff>0</xdr:rowOff>
                  </from>
                  <to>
                    <xdr:col>4</xdr:col>
                    <xdr:colOff>76200</xdr:colOff>
                    <xdr:row>28</xdr:row>
                    <xdr:rowOff>9525</xdr:rowOff>
                  </to>
                </anchor>
              </controlPr>
            </control>
          </mc:Choice>
        </mc:AlternateContent>
        <mc:AlternateContent xmlns:mc="http://schemas.openxmlformats.org/markup-compatibility/2006">
          <mc:Choice Requires="x14">
            <control shapeId="1504" r:id="rId125" name="Check Box 480">
              <controlPr defaultSize="0" autoFill="0" autoLine="0" autoPict="0">
                <anchor moveWithCells="1">
                  <from>
                    <xdr:col>4</xdr:col>
                    <xdr:colOff>38100</xdr:colOff>
                    <xdr:row>27</xdr:row>
                    <xdr:rowOff>0</xdr:rowOff>
                  </from>
                  <to>
                    <xdr:col>5</xdr:col>
                    <xdr:colOff>76200</xdr:colOff>
                    <xdr:row>28</xdr:row>
                    <xdr:rowOff>9525</xdr:rowOff>
                  </to>
                </anchor>
              </controlPr>
            </control>
          </mc:Choice>
        </mc:AlternateContent>
        <mc:AlternateContent xmlns:mc="http://schemas.openxmlformats.org/markup-compatibility/2006">
          <mc:Choice Requires="x14">
            <control shapeId="1505" r:id="rId126" name="Check Box 481">
              <controlPr defaultSize="0" autoFill="0" autoLine="0" autoPict="0">
                <anchor moveWithCells="1">
                  <from>
                    <xdr:col>5</xdr:col>
                    <xdr:colOff>38100</xdr:colOff>
                    <xdr:row>27</xdr:row>
                    <xdr:rowOff>0</xdr:rowOff>
                  </from>
                  <to>
                    <xdr:col>6</xdr:col>
                    <xdr:colOff>76200</xdr:colOff>
                    <xdr:row>28</xdr:row>
                    <xdr:rowOff>9525</xdr:rowOff>
                  </to>
                </anchor>
              </controlPr>
            </control>
          </mc:Choice>
        </mc:AlternateContent>
        <mc:AlternateContent xmlns:mc="http://schemas.openxmlformats.org/markup-compatibility/2006">
          <mc:Choice Requires="x14">
            <control shapeId="1506" r:id="rId127" name="Check Box 482">
              <controlPr defaultSize="0" autoFill="0" autoLine="0" autoPict="0">
                <anchor moveWithCells="1">
                  <from>
                    <xdr:col>6</xdr:col>
                    <xdr:colOff>38100</xdr:colOff>
                    <xdr:row>27</xdr:row>
                    <xdr:rowOff>0</xdr:rowOff>
                  </from>
                  <to>
                    <xdr:col>7</xdr:col>
                    <xdr:colOff>76200</xdr:colOff>
                    <xdr:row>28</xdr:row>
                    <xdr:rowOff>9525</xdr:rowOff>
                  </to>
                </anchor>
              </controlPr>
            </control>
          </mc:Choice>
        </mc:AlternateContent>
        <mc:AlternateContent xmlns:mc="http://schemas.openxmlformats.org/markup-compatibility/2006">
          <mc:Choice Requires="x14">
            <control shapeId="1507" r:id="rId128" name="Check Box 483">
              <controlPr defaultSize="0" autoFill="0" autoLine="0" autoPict="0">
                <anchor moveWithCells="1">
                  <from>
                    <xdr:col>7</xdr:col>
                    <xdr:colOff>38100</xdr:colOff>
                    <xdr:row>27</xdr:row>
                    <xdr:rowOff>0</xdr:rowOff>
                  </from>
                  <to>
                    <xdr:col>8</xdr:col>
                    <xdr:colOff>76200</xdr:colOff>
                    <xdr:row>28</xdr:row>
                    <xdr:rowOff>9525</xdr:rowOff>
                  </to>
                </anchor>
              </controlPr>
            </control>
          </mc:Choice>
        </mc:AlternateContent>
        <mc:AlternateContent xmlns:mc="http://schemas.openxmlformats.org/markup-compatibility/2006">
          <mc:Choice Requires="x14">
            <control shapeId="1508" r:id="rId129" name="Check Box 484">
              <controlPr defaultSize="0" autoFill="0" autoLine="0" autoPict="0">
                <anchor moveWithCells="1">
                  <from>
                    <xdr:col>8</xdr:col>
                    <xdr:colOff>38100</xdr:colOff>
                    <xdr:row>27</xdr:row>
                    <xdr:rowOff>0</xdr:rowOff>
                  </from>
                  <to>
                    <xdr:col>9</xdr:col>
                    <xdr:colOff>76200</xdr:colOff>
                    <xdr:row>28</xdr:row>
                    <xdr:rowOff>9525</xdr:rowOff>
                  </to>
                </anchor>
              </controlPr>
            </control>
          </mc:Choice>
        </mc:AlternateContent>
        <mc:AlternateContent xmlns:mc="http://schemas.openxmlformats.org/markup-compatibility/2006">
          <mc:Choice Requires="x14">
            <control shapeId="1509" r:id="rId130" name="Check Box 485">
              <controlPr defaultSize="0" autoFill="0" autoLine="0" autoPict="0">
                <anchor moveWithCells="1">
                  <from>
                    <xdr:col>9</xdr:col>
                    <xdr:colOff>38100</xdr:colOff>
                    <xdr:row>27</xdr:row>
                    <xdr:rowOff>0</xdr:rowOff>
                  </from>
                  <to>
                    <xdr:col>10</xdr:col>
                    <xdr:colOff>76200</xdr:colOff>
                    <xdr:row>28</xdr:row>
                    <xdr:rowOff>9525</xdr:rowOff>
                  </to>
                </anchor>
              </controlPr>
            </control>
          </mc:Choice>
        </mc:AlternateContent>
        <mc:AlternateContent xmlns:mc="http://schemas.openxmlformats.org/markup-compatibility/2006">
          <mc:Choice Requires="x14">
            <control shapeId="1510" r:id="rId131" name="Check Box 486">
              <controlPr defaultSize="0" autoFill="0" autoLine="0" autoPict="0">
                <anchor moveWithCells="1">
                  <from>
                    <xdr:col>10</xdr:col>
                    <xdr:colOff>38100</xdr:colOff>
                    <xdr:row>27</xdr:row>
                    <xdr:rowOff>0</xdr:rowOff>
                  </from>
                  <to>
                    <xdr:col>11</xdr:col>
                    <xdr:colOff>76200</xdr:colOff>
                    <xdr:row>28</xdr:row>
                    <xdr:rowOff>9525</xdr:rowOff>
                  </to>
                </anchor>
              </controlPr>
            </control>
          </mc:Choice>
        </mc:AlternateContent>
        <mc:AlternateContent xmlns:mc="http://schemas.openxmlformats.org/markup-compatibility/2006">
          <mc:Choice Requires="x14">
            <control shapeId="1535" r:id="rId132" name="Check Box 511">
              <controlPr defaultSize="0" autoFill="0" autoLine="0" autoPict="0">
                <anchor moveWithCells="1">
                  <from>
                    <xdr:col>3</xdr:col>
                    <xdr:colOff>38100</xdr:colOff>
                    <xdr:row>28</xdr:row>
                    <xdr:rowOff>0</xdr:rowOff>
                  </from>
                  <to>
                    <xdr:col>4</xdr:col>
                    <xdr:colOff>76200</xdr:colOff>
                    <xdr:row>29</xdr:row>
                    <xdr:rowOff>9525</xdr:rowOff>
                  </to>
                </anchor>
              </controlPr>
            </control>
          </mc:Choice>
        </mc:AlternateContent>
        <mc:AlternateContent xmlns:mc="http://schemas.openxmlformats.org/markup-compatibility/2006">
          <mc:Choice Requires="x14">
            <control shapeId="1536" r:id="rId133" name="Check Box 512">
              <controlPr defaultSize="0" autoFill="0" autoLine="0" autoPict="0">
                <anchor moveWithCells="1">
                  <from>
                    <xdr:col>4</xdr:col>
                    <xdr:colOff>38100</xdr:colOff>
                    <xdr:row>28</xdr:row>
                    <xdr:rowOff>0</xdr:rowOff>
                  </from>
                  <to>
                    <xdr:col>5</xdr:col>
                    <xdr:colOff>76200</xdr:colOff>
                    <xdr:row>29</xdr:row>
                    <xdr:rowOff>9525</xdr:rowOff>
                  </to>
                </anchor>
              </controlPr>
            </control>
          </mc:Choice>
        </mc:AlternateContent>
        <mc:AlternateContent xmlns:mc="http://schemas.openxmlformats.org/markup-compatibility/2006">
          <mc:Choice Requires="x14">
            <control shapeId="1537" r:id="rId134" name="Check Box 513">
              <controlPr defaultSize="0" autoFill="0" autoLine="0" autoPict="0">
                <anchor moveWithCells="1">
                  <from>
                    <xdr:col>5</xdr:col>
                    <xdr:colOff>38100</xdr:colOff>
                    <xdr:row>28</xdr:row>
                    <xdr:rowOff>0</xdr:rowOff>
                  </from>
                  <to>
                    <xdr:col>6</xdr:col>
                    <xdr:colOff>76200</xdr:colOff>
                    <xdr:row>29</xdr:row>
                    <xdr:rowOff>9525</xdr:rowOff>
                  </to>
                </anchor>
              </controlPr>
            </control>
          </mc:Choice>
        </mc:AlternateContent>
        <mc:AlternateContent xmlns:mc="http://schemas.openxmlformats.org/markup-compatibility/2006">
          <mc:Choice Requires="x14">
            <control shapeId="1538" r:id="rId135" name="Check Box 514">
              <controlPr defaultSize="0" autoFill="0" autoLine="0" autoPict="0">
                <anchor moveWithCells="1">
                  <from>
                    <xdr:col>6</xdr:col>
                    <xdr:colOff>38100</xdr:colOff>
                    <xdr:row>28</xdr:row>
                    <xdr:rowOff>0</xdr:rowOff>
                  </from>
                  <to>
                    <xdr:col>7</xdr:col>
                    <xdr:colOff>76200</xdr:colOff>
                    <xdr:row>29</xdr:row>
                    <xdr:rowOff>9525</xdr:rowOff>
                  </to>
                </anchor>
              </controlPr>
            </control>
          </mc:Choice>
        </mc:AlternateContent>
        <mc:AlternateContent xmlns:mc="http://schemas.openxmlformats.org/markup-compatibility/2006">
          <mc:Choice Requires="x14">
            <control shapeId="1539" r:id="rId136" name="Check Box 515">
              <controlPr defaultSize="0" autoFill="0" autoLine="0" autoPict="0">
                <anchor moveWithCells="1">
                  <from>
                    <xdr:col>7</xdr:col>
                    <xdr:colOff>38100</xdr:colOff>
                    <xdr:row>28</xdr:row>
                    <xdr:rowOff>0</xdr:rowOff>
                  </from>
                  <to>
                    <xdr:col>8</xdr:col>
                    <xdr:colOff>76200</xdr:colOff>
                    <xdr:row>29</xdr:row>
                    <xdr:rowOff>9525</xdr:rowOff>
                  </to>
                </anchor>
              </controlPr>
            </control>
          </mc:Choice>
        </mc:AlternateContent>
        <mc:AlternateContent xmlns:mc="http://schemas.openxmlformats.org/markup-compatibility/2006">
          <mc:Choice Requires="x14">
            <control shapeId="1540" r:id="rId137" name="Check Box 516">
              <controlPr defaultSize="0" autoFill="0" autoLine="0" autoPict="0">
                <anchor moveWithCells="1">
                  <from>
                    <xdr:col>8</xdr:col>
                    <xdr:colOff>38100</xdr:colOff>
                    <xdr:row>28</xdr:row>
                    <xdr:rowOff>0</xdr:rowOff>
                  </from>
                  <to>
                    <xdr:col>9</xdr:col>
                    <xdr:colOff>76200</xdr:colOff>
                    <xdr:row>29</xdr:row>
                    <xdr:rowOff>9525</xdr:rowOff>
                  </to>
                </anchor>
              </controlPr>
            </control>
          </mc:Choice>
        </mc:AlternateContent>
        <mc:AlternateContent xmlns:mc="http://schemas.openxmlformats.org/markup-compatibility/2006">
          <mc:Choice Requires="x14">
            <control shapeId="1541" r:id="rId138" name="Check Box 517">
              <controlPr defaultSize="0" autoFill="0" autoLine="0" autoPict="0">
                <anchor moveWithCells="1">
                  <from>
                    <xdr:col>9</xdr:col>
                    <xdr:colOff>38100</xdr:colOff>
                    <xdr:row>28</xdr:row>
                    <xdr:rowOff>0</xdr:rowOff>
                  </from>
                  <to>
                    <xdr:col>10</xdr:col>
                    <xdr:colOff>76200</xdr:colOff>
                    <xdr:row>29</xdr:row>
                    <xdr:rowOff>9525</xdr:rowOff>
                  </to>
                </anchor>
              </controlPr>
            </control>
          </mc:Choice>
        </mc:AlternateContent>
        <mc:AlternateContent xmlns:mc="http://schemas.openxmlformats.org/markup-compatibility/2006">
          <mc:Choice Requires="x14">
            <control shapeId="1542" r:id="rId139" name="Check Box 518">
              <controlPr defaultSize="0" autoFill="0" autoLine="0" autoPict="0">
                <anchor moveWithCells="1">
                  <from>
                    <xdr:col>10</xdr:col>
                    <xdr:colOff>38100</xdr:colOff>
                    <xdr:row>29</xdr:row>
                    <xdr:rowOff>0</xdr:rowOff>
                  </from>
                  <to>
                    <xdr:col>11</xdr:col>
                    <xdr:colOff>76200</xdr:colOff>
                    <xdr:row>30</xdr:row>
                    <xdr:rowOff>9525</xdr:rowOff>
                  </to>
                </anchor>
              </controlPr>
            </control>
          </mc:Choice>
        </mc:AlternateContent>
        <mc:AlternateContent xmlns:mc="http://schemas.openxmlformats.org/markup-compatibility/2006">
          <mc:Choice Requires="x14">
            <control shapeId="1575" r:id="rId140" name="Check Box 551">
              <controlPr defaultSize="0" autoFill="0" autoLine="0" autoPict="0">
                <anchor moveWithCells="1">
                  <from>
                    <xdr:col>3</xdr:col>
                    <xdr:colOff>38100</xdr:colOff>
                    <xdr:row>29</xdr:row>
                    <xdr:rowOff>0</xdr:rowOff>
                  </from>
                  <to>
                    <xdr:col>4</xdr:col>
                    <xdr:colOff>76200</xdr:colOff>
                    <xdr:row>30</xdr:row>
                    <xdr:rowOff>9525</xdr:rowOff>
                  </to>
                </anchor>
              </controlPr>
            </control>
          </mc:Choice>
        </mc:AlternateContent>
        <mc:AlternateContent xmlns:mc="http://schemas.openxmlformats.org/markup-compatibility/2006">
          <mc:Choice Requires="x14">
            <control shapeId="1576" r:id="rId141" name="Check Box 552">
              <controlPr defaultSize="0" autoFill="0" autoLine="0" autoPict="0">
                <anchor moveWithCells="1">
                  <from>
                    <xdr:col>4</xdr:col>
                    <xdr:colOff>38100</xdr:colOff>
                    <xdr:row>29</xdr:row>
                    <xdr:rowOff>0</xdr:rowOff>
                  </from>
                  <to>
                    <xdr:col>5</xdr:col>
                    <xdr:colOff>76200</xdr:colOff>
                    <xdr:row>30</xdr:row>
                    <xdr:rowOff>9525</xdr:rowOff>
                  </to>
                </anchor>
              </controlPr>
            </control>
          </mc:Choice>
        </mc:AlternateContent>
        <mc:AlternateContent xmlns:mc="http://schemas.openxmlformats.org/markup-compatibility/2006">
          <mc:Choice Requires="x14">
            <control shapeId="1577" r:id="rId142" name="Check Box 553">
              <controlPr defaultSize="0" autoFill="0" autoLine="0" autoPict="0">
                <anchor moveWithCells="1">
                  <from>
                    <xdr:col>5</xdr:col>
                    <xdr:colOff>38100</xdr:colOff>
                    <xdr:row>29</xdr:row>
                    <xdr:rowOff>0</xdr:rowOff>
                  </from>
                  <to>
                    <xdr:col>6</xdr:col>
                    <xdr:colOff>76200</xdr:colOff>
                    <xdr:row>30</xdr:row>
                    <xdr:rowOff>9525</xdr:rowOff>
                  </to>
                </anchor>
              </controlPr>
            </control>
          </mc:Choice>
        </mc:AlternateContent>
        <mc:AlternateContent xmlns:mc="http://schemas.openxmlformats.org/markup-compatibility/2006">
          <mc:Choice Requires="x14">
            <control shapeId="1578" r:id="rId143" name="Check Box 554">
              <controlPr defaultSize="0" autoFill="0" autoLine="0" autoPict="0">
                <anchor moveWithCells="1">
                  <from>
                    <xdr:col>6</xdr:col>
                    <xdr:colOff>38100</xdr:colOff>
                    <xdr:row>29</xdr:row>
                    <xdr:rowOff>0</xdr:rowOff>
                  </from>
                  <to>
                    <xdr:col>7</xdr:col>
                    <xdr:colOff>76200</xdr:colOff>
                    <xdr:row>30</xdr:row>
                    <xdr:rowOff>9525</xdr:rowOff>
                  </to>
                </anchor>
              </controlPr>
            </control>
          </mc:Choice>
        </mc:AlternateContent>
        <mc:AlternateContent xmlns:mc="http://schemas.openxmlformats.org/markup-compatibility/2006">
          <mc:Choice Requires="x14">
            <control shapeId="1579" r:id="rId144" name="Check Box 555">
              <controlPr defaultSize="0" autoFill="0" autoLine="0" autoPict="0">
                <anchor moveWithCells="1">
                  <from>
                    <xdr:col>7</xdr:col>
                    <xdr:colOff>38100</xdr:colOff>
                    <xdr:row>29</xdr:row>
                    <xdr:rowOff>0</xdr:rowOff>
                  </from>
                  <to>
                    <xdr:col>8</xdr:col>
                    <xdr:colOff>76200</xdr:colOff>
                    <xdr:row>30</xdr:row>
                    <xdr:rowOff>9525</xdr:rowOff>
                  </to>
                </anchor>
              </controlPr>
            </control>
          </mc:Choice>
        </mc:AlternateContent>
        <mc:AlternateContent xmlns:mc="http://schemas.openxmlformats.org/markup-compatibility/2006">
          <mc:Choice Requires="x14">
            <control shapeId="1580" r:id="rId145" name="Check Box 556">
              <controlPr defaultSize="0" autoFill="0" autoLine="0" autoPict="0">
                <anchor moveWithCells="1">
                  <from>
                    <xdr:col>8</xdr:col>
                    <xdr:colOff>38100</xdr:colOff>
                    <xdr:row>29</xdr:row>
                    <xdr:rowOff>0</xdr:rowOff>
                  </from>
                  <to>
                    <xdr:col>9</xdr:col>
                    <xdr:colOff>76200</xdr:colOff>
                    <xdr:row>30</xdr:row>
                    <xdr:rowOff>9525</xdr:rowOff>
                  </to>
                </anchor>
              </controlPr>
            </control>
          </mc:Choice>
        </mc:AlternateContent>
        <mc:AlternateContent xmlns:mc="http://schemas.openxmlformats.org/markup-compatibility/2006">
          <mc:Choice Requires="x14">
            <control shapeId="1581" r:id="rId146" name="Check Box 557">
              <controlPr defaultSize="0" autoFill="0" autoLine="0" autoPict="0">
                <anchor moveWithCells="1">
                  <from>
                    <xdr:col>9</xdr:col>
                    <xdr:colOff>38100</xdr:colOff>
                    <xdr:row>29</xdr:row>
                    <xdr:rowOff>0</xdr:rowOff>
                  </from>
                  <to>
                    <xdr:col>10</xdr:col>
                    <xdr:colOff>76200</xdr:colOff>
                    <xdr:row>30</xdr:row>
                    <xdr:rowOff>9525</xdr:rowOff>
                  </to>
                </anchor>
              </controlPr>
            </control>
          </mc:Choice>
        </mc:AlternateContent>
        <mc:AlternateContent xmlns:mc="http://schemas.openxmlformats.org/markup-compatibility/2006">
          <mc:Choice Requires="x14">
            <control shapeId="1582" r:id="rId147" name="Check Box 558">
              <controlPr defaultSize="0" autoFill="0" autoLine="0" autoPict="0">
                <anchor moveWithCells="1">
                  <from>
                    <xdr:col>10</xdr:col>
                    <xdr:colOff>38100</xdr:colOff>
                    <xdr:row>30</xdr:row>
                    <xdr:rowOff>0</xdr:rowOff>
                  </from>
                  <to>
                    <xdr:col>11</xdr:col>
                    <xdr:colOff>76200</xdr:colOff>
                    <xdr:row>31</xdr:row>
                    <xdr:rowOff>9525</xdr:rowOff>
                  </to>
                </anchor>
              </controlPr>
            </control>
          </mc:Choice>
        </mc:AlternateContent>
        <mc:AlternateContent xmlns:mc="http://schemas.openxmlformats.org/markup-compatibility/2006">
          <mc:Choice Requires="x14">
            <control shapeId="1615" r:id="rId148" name="Check Box 591">
              <controlPr defaultSize="0" autoFill="0" autoLine="0" autoPict="0">
                <anchor moveWithCells="1">
                  <from>
                    <xdr:col>3</xdr:col>
                    <xdr:colOff>38100</xdr:colOff>
                    <xdr:row>30</xdr:row>
                    <xdr:rowOff>0</xdr:rowOff>
                  </from>
                  <to>
                    <xdr:col>4</xdr:col>
                    <xdr:colOff>76200</xdr:colOff>
                    <xdr:row>31</xdr:row>
                    <xdr:rowOff>9525</xdr:rowOff>
                  </to>
                </anchor>
              </controlPr>
            </control>
          </mc:Choice>
        </mc:AlternateContent>
        <mc:AlternateContent xmlns:mc="http://schemas.openxmlformats.org/markup-compatibility/2006">
          <mc:Choice Requires="x14">
            <control shapeId="1616" r:id="rId149" name="Check Box 592">
              <controlPr defaultSize="0" autoFill="0" autoLine="0" autoPict="0">
                <anchor moveWithCells="1">
                  <from>
                    <xdr:col>4</xdr:col>
                    <xdr:colOff>38100</xdr:colOff>
                    <xdr:row>30</xdr:row>
                    <xdr:rowOff>0</xdr:rowOff>
                  </from>
                  <to>
                    <xdr:col>5</xdr:col>
                    <xdr:colOff>76200</xdr:colOff>
                    <xdr:row>31</xdr:row>
                    <xdr:rowOff>9525</xdr:rowOff>
                  </to>
                </anchor>
              </controlPr>
            </control>
          </mc:Choice>
        </mc:AlternateContent>
        <mc:AlternateContent xmlns:mc="http://schemas.openxmlformats.org/markup-compatibility/2006">
          <mc:Choice Requires="x14">
            <control shapeId="1617" r:id="rId150" name="Check Box 593">
              <controlPr defaultSize="0" autoFill="0" autoLine="0" autoPict="0">
                <anchor moveWithCells="1">
                  <from>
                    <xdr:col>5</xdr:col>
                    <xdr:colOff>38100</xdr:colOff>
                    <xdr:row>30</xdr:row>
                    <xdr:rowOff>0</xdr:rowOff>
                  </from>
                  <to>
                    <xdr:col>6</xdr:col>
                    <xdr:colOff>76200</xdr:colOff>
                    <xdr:row>31</xdr:row>
                    <xdr:rowOff>9525</xdr:rowOff>
                  </to>
                </anchor>
              </controlPr>
            </control>
          </mc:Choice>
        </mc:AlternateContent>
        <mc:AlternateContent xmlns:mc="http://schemas.openxmlformats.org/markup-compatibility/2006">
          <mc:Choice Requires="x14">
            <control shapeId="1618" r:id="rId151" name="Check Box 594">
              <controlPr defaultSize="0" autoFill="0" autoLine="0" autoPict="0">
                <anchor moveWithCells="1">
                  <from>
                    <xdr:col>6</xdr:col>
                    <xdr:colOff>38100</xdr:colOff>
                    <xdr:row>30</xdr:row>
                    <xdr:rowOff>0</xdr:rowOff>
                  </from>
                  <to>
                    <xdr:col>7</xdr:col>
                    <xdr:colOff>76200</xdr:colOff>
                    <xdr:row>31</xdr:row>
                    <xdr:rowOff>9525</xdr:rowOff>
                  </to>
                </anchor>
              </controlPr>
            </control>
          </mc:Choice>
        </mc:AlternateContent>
        <mc:AlternateContent xmlns:mc="http://schemas.openxmlformats.org/markup-compatibility/2006">
          <mc:Choice Requires="x14">
            <control shapeId="1619" r:id="rId152" name="Check Box 595">
              <controlPr defaultSize="0" autoFill="0" autoLine="0" autoPict="0">
                <anchor moveWithCells="1">
                  <from>
                    <xdr:col>7</xdr:col>
                    <xdr:colOff>38100</xdr:colOff>
                    <xdr:row>30</xdr:row>
                    <xdr:rowOff>0</xdr:rowOff>
                  </from>
                  <to>
                    <xdr:col>8</xdr:col>
                    <xdr:colOff>76200</xdr:colOff>
                    <xdr:row>31</xdr:row>
                    <xdr:rowOff>9525</xdr:rowOff>
                  </to>
                </anchor>
              </controlPr>
            </control>
          </mc:Choice>
        </mc:AlternateContent>
        <mc:AlternateContent xmlns:mc="http://schemas.openxmlformats.org/markup-compatibility/2006">
          <mc:Choice Requires="x14">
            <control shapeId="1620" r:id="rId153" name="Check Box 596">
              <controlPr defaultSize="0" autoFill="0" autoLine="0" autoPict="0">
                <anchor moveWithCells="1">
                  <from>
                    <xdr:col>8</xdr:col>
                    <xdr:colOff>38100</xdr:colOff>
                    <xdr:row>30</xdr:row>
                    <xdr:rowOff>0</xdr:rowOff>
                  </from>
                  <to>
                    <xdr:col>9</xdr:col>
                    <xdr:colOff>76200</xdr:colOff>
                    <xdr:row>31</xdr:row>
                    <xdr:rowOff>9525</xdr:rowOff>
                  </to>
                </anchor>
              </controlPr>
            </control>
          </mc:Choice>
        </mc:AlternateContent>
        <mc:AlternateContent xmlns:mc="http://schemas.openxmlformats.org/markup-compatibility/2006">
          <mc:Choice Requires="x14">
            <control shapeId="1621" r:id="rId154" name="Check Box 597">
              <controlPr defaultSize="0" autoFill="0" autoLine="0" autoPict="0">
                <anchor moveWithCells="1">
                  <from>
                    <xdr:col>9</xdr:col>
                    <xdr:colOff>38100</xdr:colOff>
                    <xdr:row>30</xdr:row>
                    <xdr:rowOff>0</xdr:rowOff>
                  </from>
                  <to>
                    <xdr:col>10</xdr:col>
                    <xdr:colOff>76200</xdr:colOff>
                    <xdr:row>31</xdr:row>
                    <xdr:rowOff>9525</xdr:rowOff>
                  </to>
                </anchor>
              </controlPr>
            </control>
          </mc:Choice>
        </mc:AlternateContent>
        <mc:AlternateContent xmlns:mc="http://schemas.openxmlformats.org/markup-compatibility/2006">
          <mc:Choice Requires="x14">
            <control shapeId="1622" r:id="rId155" name="Check Box 598">
              <controlPr defaultSize="0" autoFill="0" autoLine="0" autoPict="0">
                <anchor moveWithCells="1">
                  <from>
                    <xdr:col>10</xdr:col>
                    <xdr:colOff>38100</xdr:colOff>
                    <xdr:row>33</xdr:row>
                    <xdr:rowOff>0</xdr:rowOff>
                  </from>
                  <to>
                    <xdr:col>11</xdr:col>
                    <xdr:colOff>76200</xdr:colOff>
                    <xdr:row>34</xdr:row>
                    <xdr:rowOff>9525</xdr:rowOff>
                  </to>
                </anchor>
              </controlPr>
            </control>
          </mc:Choice>
        </mc:AlternateContent>
        <mc:AlternateContent xmlns:mc="http://schemas.openxmlformats.org/markup-compatibility/2006">
          <mc:Choice Requires="x14">
            <control shapeId="1655" r:id="rId156" name="Check Box 631">
              <controlPr defaultSize="0" autoFill="0" autoLine="0" autoPict="0">
                <anchor moveWithCells="1">
                  <from>
                    <xdr:col>3</xdr:col>
                    <xdr:colOff>38100</xdr:colOff>
                    <xdr:row>31</xdr:row>
                    <xdr:rowOff>0</xdr:rowOff>
                  </from>
                  <to>
                    <xdr:col>4</xdr:col>
                    <xdr:colOff>76200</xdr:colOff>
                    <xdr:row>32</xdr:row>
                    <xdr:rowOff>9525</xdr:rowOff>
                  </to>
                </anchor>
              </controlPr>
            </control>
          </mc:Choice>
        </mc:AlternateContent>
        <mc:AlternateContent xmlns:mc="http://schemas.openxmlformats.org/markup-compatibility/2006">
          <mc:Choice Requires="x14">
            <control shapeId="1656" r:id="rId157" name="Check Box 632">
              <controlPr defaultSize="0" autoFill="0" autoLine="0" autoPict="0">
                <anchor moveWithCells="1">
                  <from>
                    <xdr:col>4</xdr:col>
                    <xdr:colOff>38100</xdr:colOff>
                    <xdr:row>31</xdr:row>
                    <xdr:rowOff>0</xdr:rowOff>
                  </from>
                  <to>
                    <xdr:col>5</xdr:col>
                    <xdr:colOff>76200</xdr:colOff>
                    <xdr:row>32</xdr:row>
                    <xdr:rowOff>9525</xdr:rowOff>
                  </to>
                </anchor>
              </controlPr>
            </control>
          </mc:Choice>
        </mc:AlternateContent>
        <mc:AlternateContent xmlns:mc="http://schemas.openxmlformats.org/markup-compatibility/2006">
          <mc:Choice Requires="x14">
            <control shapeId="1657" r:id="rId158" name="Check Box 633">
              <controlPr defaultSize="0" autoFill="0" autoLine="0" autoPict="0">
                <anchor moveWithCells="1">
                  <from>
                    <xdr:col>5</xdr:col>
                    <xdr:colOff>38100</xdr:colOff>
                    <xdr:row>31</xdr:row>
                    <xdr:rowOff>0</xdr:rowOff>
                  </from>
                  <to>
                    <xdr:col>6</xdr:col>
                    <xdr:colOff>76200</xdr:colOff>
                    <xdr:row>32</xdr:row>
                    <xdr:rowOff>9525</xdr:rowOff>
                  </to>
                </anchor>
              </controlPr>
            </control>
          </mc:Choice>
        </mc:AlternateContent>
        <mc:AlternateContent xmlns:mc="http://schemas.openxmlformats.org/markup-compatibility/2006">
          <mc:Choice Requires="x14">
            <control shapeId="1658" r:id="rId159" name="Check Box 634">
              <controlPr defaultSize="0" autoFill="0" autoLine="0" autoPict="0">
                <anchor moveWithCells="1">
                  <from>
                    <xdr:col>6</xdr:col>
                    <xdr:colOff>38100</xdr:colOff>
                    <xdr:row>31</xdr:row>
                    <xdr:rowOff>0</xdr:rowOff>
                  </from>
                  <to>
                    <xdr:col>7</xdr:col>
                    <xdr:colOff>76200</xdr:colOff>
                    <xdr:row>32</xdr:row>
                    <xdr:rowOff>9525</xdr:rowOff>
                  </to>
                </anchor>
              </controlPr>
            </control>
          </mc:Choice>
        </mc:AlternateContent>
        <mc:AlternateContent xmlns:mc="http://schemas.openxmlformats.org/markup-compatibility/2006">
          <mc:Choice Requires="x14">
            <control shapeId="1659" r:id="rId160" name="Check Box 635">
              <controlPr defaultSize="0" autoFill="0" autoLine="0" autoPict="0">
                <anchor moveWithCells="1">
                  <from>
                    <xdr:col>7</xdr:col>
                    <xdr:colOff>38100</xdr:colOff>
                    <xdr:row>31</xdr:row>
                    <xdr:rowOff>0</xdr:rowOff>
                  </from>
                  <to>
                    <xdr:col>8</xdr:col>
                    <xdr:colOff>76200</xdr:colOff>
                    <xdr:row>32</xdr:row>
                    <xdr:rowOff>9525</xdr:rowOff>
                  </to>
                </anchor>
              </controlPr>
            </control>
          </mc:Choice>
        </mc:AlternateContent>
        <mc:AlternateContent xmlns:mc="http://schemas.openxmlformats.org/markup-compatibility/2006">
          <mc:Choice Requires="x14">
            <control shapeId="1660" r:id="rId161" name="Check Box 636">
              <controlPr defaultSize="0" autoFill="0" autoLine="0" autoPict="0">
                <anchor moveWithCells="1">
                  <from>
                    <xdr:col>8</xdr:col>
                    <xdr:colOff>38100</xdr:colOff>
                    <xdr:row>31</xdr:row>
                    <xdr:rowOff>0</xdr:rowOff>
                  </from>
                  <to>
                    <xdr:col>9</xdr:col>
                    <xdr:colOff>76200</xdr:colOff>
                    <xdr:row>32</xdr:row>
                    <xdr:rowOff>9525</xdr:rowOff>
                  </to>
                </anchor>
              </controlPr>
            </control>
          </mc:Choice>
        </mc:AlternateContent>
        <mc:AlternateContent xmlns:mc="http://schemas.openxmlformats.org/markup-compatibility/2006">
          <mc:Choice Requires="x14">
            <control shapeId="1661" r:id="rId162" name="Check Box 637">
              <controlPr defaultSize="0" autoFill="0" autoLine="0" autoPict="0">
                <anchor moveWithCells="1">
                  <from>
                    <xdr:col>9</xdr:col>
                    <xdr:colOff>38100</xdr:colOff>
                    <xdr:row>31</xdr:row>
                    <xdr:rowOff>0</xdr:rowOff>
                  </from>
                  <to>
                    <xdr:col>10</xdr:col>
                    <xdr:colOff>76200</xdr:colOff>
                    <xdr:row>32</xdr:row>
                    <xdr:rowOff>9525</xdr:rowOff>
                  </to>
                </anchor>
              </controlPr>
            </control>
          </mc:Choice>
        </mc:AlternateContent>
        <mc:AlternateContent xmlns:mc="http://schemas.openxmlformats.org/markup-compatibility/2006">
          <mc:Choice Requires="x14">
            <control shapeId="1662" r:id="rId163" name="Check Box 638">
              <controlPr defaultSize="0" autoFill="0" autoLine="0" autoPict="0">
                <anchor moveWithCells="1">
                  <from>
                    <xdr:col>10</xdr:col>
                    <xdr:colOff>38100</xdr:colOff>
                    <xdr:row>34</xdr:row>
                    <xdr:rowOff>0</xdr:rowOff>
                  </from>
                  <to>
                    <xdr:col>11</xdr:col>
                    <xdr:colOff>76200</xdr:colOff>
                    <xdr:row>35</xdr:row>
                    <xdr:rowOff>9525</xdr:rowOff>
                  </to>
                </anchor>
              </controlPr>
            </control>
          </mc:Choice>
        </mc:AlternateContent>
        <mc:AlternateContent xmlns:mc="http://schemas.openxmlformats.org/markup-compatibility/2006">
          <mc:Choice Requires="x14">
            <control shapeId="1687" r:id="rId164" name="Check Box 663">
              <controlPr defaultSize="0" autoFill="0" autoLine="0" autoPict="0">
                <anchor moveWithCells="1">
                  <from>
                    <xdr:col>3</xdr:col>
                    <xdr:colOff>38100</xdr:colOff>
                    <xdr:row>32</xdr:row>
                    <xdr:rowOff>0</xdr:rowOff>
                  </from>
                  <to>
                    <xdr:col>4</xdr:col>
                    <xdr:colOff>76200</xdr:colOff>
                    <xdr:row>33</xdr:row>
                    <xdr:rowOff>9525</xdr:rowOff>
                  </to>
                </anchor>
              </controlPr>
            </control>
          </mc:Choice>
        </mc:AlternateContent>
        <mc:AlternateContent xmlns:mc="http://schemas.openxmlformats.org/markup-compatibility/2006">
          <mc:Choice Requires="x14">
            <control shapeId="1696" r:id="rId165" name="Check Box 672">
              <controlPr defaultSize="0" autoFill="0" autoLine="0" autoPict="0">
                <anchor moveWithCells="1">
                  <from>
                    <xdr:col>4</xdr:col>
                    <xdr:colOff>38100</xdr:colOff>
                    <xdr:row>32</xdr:row>
                    <xdr:rowOff>0</xdr:rowOff>
                  </from>
                  <to>
                    <xdr:col>5</xdr:col>
                    <xdr:colOff>76200</xdr:colOff>
                    <xdr:row>33</xdr:row>
                    <xdr:rowOff>9525</xdr:rowOff>
                  </to>
                </anchor>
              </controlPr>
            </control>
          </mc:Choice>
        </mc:AlternateContent>
        <mc:AlternateContent xmlns:mc="http://schemas.openxmlformats.org/markup-compatibility/2006">
          <mc:Choice Requires="x14">
            <control shapeId="1697" r:id="rId166" name="Check Box 673">
              <controlPr defaultSize="0" autoFill="0" autoLine="0" autoPict="0">
                <anchor moveWithCells="1">
                  <from>
                    <xdr:col>5</xdr:col>
                    <xdr:colOff>38100</xdr:colOff>
                    <xdr:row>32</xdr:row>
                    <xdr:rowOff>0</xdr:rowOff>
                  </from>
                  <to>
                    <xdr:col>6</xdr:col>
                    <xdr:colOff>76200</xdr:colOff>
                    <xdr:row>33</xdr:row>
                    <xdr:rowOff>9525</xdr:rowOff>
                  </to>
                </anchor>
              </controlPr>
            </control>
          </mc:Choice>
        </mc:AlternateContent>
        <mc:AlternateContent xmlns:mc="http://schemas.openxmlformats.org/markup-compatibility/2006">
          <mc:Choice Requires="x14">
            <control shapeId="1698" r:id="rId167" name="Check Box 674">
              <controlPr defaultSize="0" autoFill="0" autoLine="0" autoPict="0">
                <anchor moveWithCells="1">
                  <from>
                    <xdr:col>6</xdr:col>
                    <xdr:colOff>38100</xdr:colOff>
                    <xdr:row>32</xdr:row>
                    <xdr:rowOff>0</xdr:rowOff>
                  </from>
                  <to>
                    <xdr:col>7</xdr:col>
                    <xdr:colOff>76200</xdr:colOff>
                    <xdr:row>33</xdr:row>
                    <xdr:rowOff>9525</xdr:rowOff>
                  </to>
                </anchor>
              </controlPr>
            </control>
          </mc:Choice>
        </mc:AlternateContent>
        <mc:AlternateContent xmlns:mc="http://schemas.openxmlformats.org/markup-compatibility/2006">
          <mc:Choice Requires="x14">
            <control shapeId="1699" r:id="rId168" name="Check Box 675">
              <controlPr defaultSize="0" autoFill="0" autoLine="0" autoPict="0">
                <anchor moveWithCells="1">
                  <from>
                    <xdr:col>7</xdr:col>
                    <xdr:colOff>38100</xdr:colOff>
                    <xdr:row>32</xdr:row>
                    <xdr:rowOff>0</xdr:rowOff>
                  </from>
                  <to>
                    <xdr:col>8</xdr:col>
                    <xdr:colOff>76200</xdr:colOff>
                    <xdr:row>33</xdr:row>
                    <xdr:rowOff>9525</xdr:rowOff>
                  </to>
                </anchor>
              </controlPr>
            </control>
          </mc:Choice>
        </mc:AlternateContent>
        <mc:AlternateContent xmlns:mc="http://schemas.openxmlformats.org/markup-compatibility/2006">
          <mc:Choice Requires="x14">
            <control shapeId="1700" r:id="rId169" name="Check Box 676">
              <controlPr defaultSize="0" autoFill="0" autoLine="0" autoPict="0">
                <anchor moveWithCells="1">
                  <from>
                    <xdr:col>8</xdr:col>
                    <xdr:colOff>38100</xdr:colOff>
                    <xdr:row>32</xdr:row>
                    <xdr:rowOff>0</xdr:rowOff>
                  </from>
                  <to>
                    <xdr:col>9</xdr:col>
                    <xdr:colOff>76200</xdr:colOff>
                    <xdr:row>33</xdr:row>
                    <xdr:rowOff>9525</xdr:rowOff>
                  </to>
                </anchor>
              </controlPr>
            </control>
          </mc:Choice>
        </mc:AlternateContent>
        <mc:AlternateContent xmlns:mc="http://schemas.openxmlformats.org/markup-compatibility/2006">
          <mc:Choice Requires="x14">
            <control shapeId="1701" r:id="rId170" name="Check Box 677">
              <controlPr defaultSize="0" autoFill="0" autoLine="0" autoPict="0">
                <anchor moveWithCells="1">
                  <from>
                    <xdr:col>9</xdr:col>
                    <xdr:colOff>38100</xdr:colOff>
                    <xdr:row>32</xdr:row>
                    <xdr:rowOff>0</xdr:rowOff>
                  </from>
                  <to>
                    <xdr:col>10</xdr:col>
                    <xdr:colOff>76200</xdr:colOff>
                    <xdr:row>33</xdr:row>
                    <xdr:rowOff>9525</xdr:rowOff>
                  </to>
                </anchor>
              </controlPr>
            </control>
          </mc:Choice>
        </mc:AlternateContent>
        <mc:AlternateContent xmlns:mc="http://schemas.openxmlformats.org/markup-compatibility/2006">
          <mc:Choice Requires="x14">
            <control shapeId="1702" r:id="rId171" name="Check Box 678">
              <controlPr defaultSize="0" autoFill="0" autoLine="0" autoPict="0">
                <anchor moveWithCells="1">
                  <from>
                    <xdr:col>10</xdr:col>
                    <xdr:colOff>38100</xdr:colOff>
                    <xdr:row>35</xdr:row>
                    <xdr:rowOff>0</xdr:rowOff>
                  </from>
                  <to>
                    <xdr:col>11</xdr:col>
                    <xdr:colOff>76200</xdr:colOff>
                    <xdr:row>36</xdr:row>
                    <xdr:rowOff>9525</xdr:rowOff>
                  </to>
                </anchor>
              </controlPr>
            </control>
          </mc:Choice>
        </mc:AlternateContent>
        <mc:AlternateContent xmlns:mc="http://schemas.openxmlformats.org/markup-compatibility/2006">
          <mc:Choice Requires="x14">
            <control shapeId="1732" r:id="rId172" name="Check Box 708">
              <controlPr defaultSize="0" autoFill="0" autoLine="0" autoPict="0">
                <anchor moveWithCells="1">
                  <from>
                    <xdr:col>8</xdr:col>
                    <xdr:colOff>38100</xdr:colOff>
                    <xdr:row>33</xdr:row>
                    <xdr:rowOff>0</xdr:rowOff>
                  </from>
                  <to>
                    <xdr:col>9</xdr:col>
                    <xdr:colOff>76200</xdr:colOff>
                    <xdr:row>34</xdr:row>
                    <xdr:rowOff>9525</xdr:rowOff>
                  </to>
                </anchor>
              </controlPr>
            </control>
          </mc:Choice>
        </mc:AlternateContent>
        <mc:AlternateContent xmlns:mc="http://schemas.openxmlformats.org/markup-compatibility/2006">
          <mc:Choice Requires="x14">
            <control shapeId="1735" r:id="rId173" name="Check Box 711">
              <controlPr defaultSize="0" autoFill="0" autoLine="0" autoPict="0">
                <anchor moveWithCells="1">
                  <from>
                    <xdr:col>3</xdr:col>
                    <xdr:colOff>38100</xdr:colOff>
                    <xdr:row>33</xdr:row>
                    <xdr:rowOff>0</xdr:rowOff>
                  </from>
                  <to>
                    <xdr:col>4</xdr:col>
                    <xdr:colOff>76200</xdr:colOff>
                    <xdr:row>34</xdr:row>
                    <xdr:rowOff>9525</xdr:rowOff>
                  </to>
                </anchor>
              </controlPr>
            </control>
          </mc:Choice>
        </mc:AlternateContent>
        <mc:AlternateContent xmlns:mc="http://schemas.openxmlformats.org/markup-compatibility/2006">
          <mc:Choice Requires="x14">
            <control shapeId="1736" r:id="rId174" name="Check Box 712">
              <controlPr defaultSize="0" autoFill="0" autoLine="0" autoPict="0">
                <anchor moveWithCells="1">
                  <from>
                    <xdr:col>4</xdr:col>
                    <xdr:colOff>38100</xdr:colOff>
                    <xdr:row>33</xdr:row>
                    <xdr:rowOff>0</xdr:rowOff>
                  </from>
                  <to>
                    <xdr:col>5</xdr:col>
                    <xdr:colOff>76200</xdr:colOff>
                    <xdr:row>34</xdr:row>
                    <xdr:rowOff>9525</xdr:rowOff>
                  </to>
                </anchor>
              </controlPr>
            </control>
          </mc:Choice>
        </mc:AlternateContent>
        <mc:AlternateContent xmlns:mc="http://schemas.openxmlformats.org/markup-compatibility/2006">
          <mc:Choice Requires="x14">
            <control shapeId="1737" r:id="rId175" name="Check Box 713">
              <controlPr defaultSize="0" autoFill="0" autoLine="0" autoPict="0">
                <anchor moveWithCells="1">
                  <from>
                    <xdr:col>5</xdr:col>
                    <xdr:colOff>38100</xdr:colOff>
                    <xdr:row>33</xdr:row>
                    <xdr:rowOff>0</xdr:rowOff>
                  </from>
                  <to>
                    <xdr:col>6</xdr:col>
                    <xdr:colOff>76200</xdr:colOff>
                    <xdr:row>34</xdr:row>
                    <xdr:rowOff>9525</xdr:rowOff>
                  </to>
                </anchor>
              </controlPr>
            </control>
          </mc:Choice>
        </mc:AlternateContent>
        <mc:AlternateContent xmlns:mc="http://schemas.openxmlformats.org/markup-compatibility/2006">
          <mc:Choice Requires="x14">
            <control shapeId="1738" r:id="rId176" name="Check Box 714">
              <controlPr defaultSize="0" autoFill="0" autoLine="0" autoPict="0">
                <anchor moveWithCells="1">
                  <from>
                    <xdr:col>6</xdr:col>
                    <xdr:colOff>38100</xdr:colOff>
                    <xdr:row>33</xdr:row>
                    <xdr:rowOff>0</xdr:rowOff>
                  </from>
                  <to>
                    <xdr:col>7</xdr:col>
                    <xdr:colOff>76200</xdr:colOff>
                    <xdr:row>34</xdr:row>
                    <xdr:rowOff>9525</xdr:rowOff>
                  </to>
                </anchor>
              </controlPr>
            </control>
          </mc:Choice>
        </mc:AlternateContent>
        <mc:AlternateContent xmlns:mc="http://schemas.openxmlformats.org/markup-compatibility/2006">
          <mc:Choice Requires="x14">
            <control shapeId="1739" r:id="rId177" name="Check Box 715">
              <controlPr defaultSize="0" autoFill="0" autoLine="0" autoPict="0">
                <anchor moveWithCells="1">
                  <from>
                    <xdr:col>7</xdr:col>
                    <xdr:colOff>38100</xdr:colOff>
                    <xdr:row>33</xdr:row>
                    <xdr:rowOff>0</xdr:rowOff>
                  </from>
                  <to>
                    <xdr:col>8</xdr:col>
                    <xdr:colOff>76200</xdr:colOff>
                    <xdr:row>34</xdr:row>
                    <xdr:rowOff>9525</xdr:rowOff>
                  </to>
                </anchor>
              </controlPr>
            </control>
          </mc:Choice>
        </mc:AlternateContent>
        <mc:AlternateContent xmlns:mc="http://schemas.openxmlformats.org/markup-compatibility/2006">
          <mc:Choice Requires="x14">
            <control shapeId="1741" r:id="rId178" name="Check Box 717">
              <controlPr defaultSize="0" autoFill="0" autoLine="0" autoPict="0">
                <anchor moveWithCells="1">
                  <from>
                    <xdr:col>9</xdr:col>
                    <xdr:colOff>38100</xdr:colOff>
                    <xdr:row>33</xdr:row>
                    <xdr:rowOff>0</xdr:rowOff>
                  </from>
                  <to>
                    <xdr:col>10</xdr:col>
                    <xdr:colOff>76200</xdr:colOff>
                    <xdr:row>34</xdr:row>
                    <xdr:rowOff>9525</xdr:rowOff>
                  </to>
                </anchor>
              </controlPr>
            </control>
          </mc:Choice>
        </mc:AlternateContent>
        <mc:AlternateContent xmlns:mc="http://schemas.openxmlformats.org/markup-compatibility/2006">
          <mc:Choice Requires="x14">
            <control shapeId="1742" r:id="rId179" name="Check Box 718">
              <controlPr defaultSize="0" autoFill="0" autoLine="0" autoPict="0">
                <anchor moveWithCells="1">
                  <from>
                    <xdr:col>10</xdr:col>
                    <xdr:colOff>38100</xdr:colOff>
                    <xdr:row>36</xdr:row>
                    <xdr:rowOff>0</xdr:rowOff>
                  </from>
                  <to>
                    <xdr:col>11</xdr:col>
                    <xdr:colOff>76200</xdr:colOff>
                    <xdr:row>37</xdr:row>
                    <xdr:rowOff>9525</xdr:rowOff>
                  </to>
                </anchor>
              </controlPr>
            </control>
          </mc:Choice>
        </mc:AlternateContent>
        <mc:AlternateContent xmlns:mc="http://schemas.openxmlformats.org/markup-compatibility/2006">
          <mc:Choice Requires="x14">
            <control shapeId="1775" r:id="rId180" name="Check Box 751">
              <controlPr defaultSize="0" autoFill="0" autoLine="0" autoPict="0">
                <anchor moveWithCells="1">
                  <from>
                    <xdr:col>3</xdr:col>
                    <xdr:colOff>38100</xdr:colOff>
                    <xdr:row>34</xdr:row>
                    <xdr:rowOff>0</xdr:rowOff>
                  </from>
                  <to>
                    <xdr:col>4</xdr:col>
                    <xdr:colOff>76200</xdr:colOff>
                    <xdr:row>35</xdr:row>
                    <xdr:rowOff>9525</xdr:rowOff>
                  </to>
                </anchor>
              </controlPr>
            </control>
          </mc:Choice>
        </mc:AlternateContent>
        <mc:AlternateContent xmlns:mc="http://schemas.openxmlformats.org/markup-compatibility/2006">
          <mc:Choice Requires="x14">
            <control shapeId="1776" r:id="rId181" name="Check Box 752">
              <controlPr defaultSize="0" autoFill="0" autoLine="0" autoPict="0">
                <anchor moveWithCells="1">
                  <from>
                    <xdr:col>4</xdr:col>
                    <xdr:colOff>38100</xdr:colOff>
                    <xdr:row>34</xdr:row>
                    <xdr:rowOff>0</xdr:rowOff>
                  </from>
                  <to>
                    <xdr:col>5</xdr:col>
                    <xdr:colOff>76200</xdr:colOff>
                    <xdr:row>35</xdr:row>
                    <xdr:rowOff>9525</xdr:rowOff>
                  </to>
                </anchor>
              </controlPr>
            </control>
          </mc:Choice>
        </mc:AlternateContent>
        <mc:AlternateContent xmlns:mc="http://schemas.openxmlformats.org/markup-compatibility/2006">
          <mc:Choice Requires="x14">
            <control shapeId="1777" r:id="rId182" name="Check Box 753">
              <controlPr defaultSize="0" autoFill="0" autoLine="0" autoPict="0">
                <anchor moveWithCells="1">
                  <from>
                    <xdr:col>5</xdr:col>
                    <xdr:colOff>38100</xdr:colOff>
                    <xdr:row>34</xdr:row>
                    <xdr:rowOff>0</xdr:rowOff>
                  </from>
                  <to>
                    <xdr:col>6</xdr:col>
                    <xdr:colOff>76200</xdr:colOff>
                    <xdr:row>35</xdr:row>
                    <xdr:rowOff>9525</xdr:rowOff>
                  </to>
                </anchor>
              </controlPr>
            </control>
          </mc:Choice>
        </mc:AlternateContent>
        <mc:AlternateContent xmlns:mc="http://schemas.openxmlformats.org/markup-compatibility/2006">
          <mc:Choice Requires="x14">
            <control shapeId="1778" r:id="rId183" name="Check Box 754">
              <controlPr defaultSize="0" autoFill="0" autoLine="0" autoPict="0">
                <anchor moveWithCells="1">
                  <from>
                    <xdr:col>6</xdr:col>
                    <xdr:colOff>38100</xdr:colOff>
                    <xdr:row>34</xdr:row>
                    <xdr:rowOff>0</xdr:rowOff>
                  </from>
                  <to>
                    <xdr:col>7</xdr:col>
                    <xdr:colOff>76200</xdr:colOff>
                    <xdr:row>35</xdr:row>
                    <xdr:rowOff>9525</xdr:rowOff>
                  </to>
                </anchor>
              </controlPr>
            </control>
          </mc:Choice>
        </mc:AlternateContent>
        <mc:AlternateContent xmlns:mc="http://schemas.openxmlformats.org/markup-compatibility/2006">
          <mc:Choice Requires="x14">
            <control shapeId="1779" r:id="rId184" name="Check Box 755">
              <controlPr defaultSize="0" autoFill="0" autoLine="0" autoPict="0">
                <anchor moveWithCells="1">
                  <from>
                    <xdr:col>7</xdr:col>
                    <xdr:colOff>38100</xdr:colOff>
                    <xdr:row>34</xdr:row>
                    <xdr:rowOff>0</xdr:rowOff>
                  </from>
                  <to>
                    <xdr:col>8</xdr:col>
                    <xdr:colOff>76200</xdr:colOff>
                    <xdr:row>35</xdr:row>
                    <xdr:rowOff>9525</xdr:rowOff>
                  </to>
                </anchor>
              </controlPr>
            </control>
          </mc:Choice>
        </mc:AlternateContent>
        <mc:AlternateContent xmlns:mc="http://schemas.openxmlformats.org/markup-compatibility/2006">
          <mc:Choice Requires="x14">
            <control shapeId="1780" r:id="rId185" name="Check Box 756">
              <controlPr defaultSize="0" autoFill="0" autoLine="0" autoPict="0">
                <anchor moveWithCells="1">
                  <from>
                    <xdr:col>8</xdr:col>
                    <xdr:colOff>38100</xdr:colOff>
                    <xdr:row>34</xdr:row>
                    <xdr:rowOff>0</xdr:rowOff>
                  </from>
                  <to>
                    <xdr:col>9</xdr:col>
                    <xdr:colOff>76200</xdr:colOff>
                    <xdr:row>35</xdr:row>
                    <xdr:rowOff>9525</xdr:rowOff>
                  </to>
                </anchor>
              </controlPr>
            </control>
          </mc:Choice>
        </mc:AlternateContent>
        <mc:AlternateContent xmlns:mc="http://schemas.openxmlformats.org/markup-compatibility/2006">
          <mc:Choice Requires="x14">
            <control shapeId="1781" r:id="rId186" name="Check Box 757">
              <controlPr defaultSize="0" autoFill="0" autoLine="0" autoPict="0">
                <anchor moveWithCells="1">
                  <from>
                    <xdr:col>9</xdr:col>
                    <xdr:colOff>38100</xdr:colOff>
                    <xdr:row>34</xdr:row>
                    <xdr:rowOff>0</xdr:rowOff>
                  </from>
                  <to>
                    <xdr:col>10</xdr:col>
                    <xdr:colOff>76200</xdr:colOff>
                    <xdr:row>35</xdr:row>
                    <xdr:rowOff>9525</xdr:rowOff>
                  </to>
                </anchor>
              </controlPr>
            </control>
          </mc:Choice>
        </mc:AlternateContent>
        <mc:AlternateContent xmlns:mc="http://schemas.openxmlformats.org/markup-compatibility/2006">
          <mc:Choice Requires="x14">
            <control shapeId="1815" r:id="rId187" name="Check Box 791">
              <controlPr defaultSize="0" autoFill="0" autoLine="0" autoPict="0">
                <anchor moveWithCells="1">
                  <from>
                    <xdr:col>3</xdr:col>
                    <xdr:colOff>38100</xdr:colOff>
                    <xdr:row>35</xdr:row>
                    <xdr:rowOff>0</xdr:rowOff>
                  </from>
                  <to>
                    <xdr:col>4</xdr:col>
                    <xdr:colOff>76200</xdr:colOff>
                    <xdr:row>36</xdr:row>
                    <xdr:rowOff>9525</xdr:rowOff>
                  </to>
                </anchor>
              </controlPr>
            </control>
          </mc:Choice>
        </mc:AlternateContent>
        <mc:AlternateContent xmlns:mc="http://schemas.openxmlformats.org/markup-compatibility/2006">
          <mc:Choice Requires="x14">
            <control shapeId="1816" r:id="rId188" name="Check Box 792">
              <controlPr defaultSize="0" autoFill="0" autoLine="0" autoPict="0">
                <anchor moveWithCells="1">
                  <from>
                    <xdr:col>4</xdr:col>
                    <xdr:colOff>38100</xdr:colOff>
                    <xdr:row>35</xdr:row>
                    <xdr:rowOff>0</xdr:rowOff>
                  </from>
                  <to>
                    <xdr:col>5</xdr:col>
                    <xdr:colOff>76200</xdr:colOff>
                    <xdr:row>36</xdr:row>
                    <xdr:rowOff>9525</xdr:rowOff>
                  </to>
                </anchor>
              </controlPr>
            </control>
          </mc:Choice>
        </mc:AlternateContent>
        <mc:AlternateContent xmlns:mc="http://schemas.openxmlformats.org/markup-compatibility/2006">
          <mc:Choice Requires="x14">
            <control shapeId="1817" r:id="rId189" name="Check Box 793">
              <controlPr defaultSize="0" autoFill="0" autoLine="0" autoPict="0">
                <anchor moveWithCells="1">
                  <from>
                    <xdr:col>5</xdr:col>
                    <xdr:colOff>38100</xdr:colOff>
                    <xdr:row>35</xdr:row>
                    <xdr:rowOff>0</xdr:rowOff>
                  </from>
                  <to>
                    <xdr:col>6</xdr:col>
                    <xdr:colOff>76200</xdr:colOff>
                    <xdr:row>36</xdr:row>
                    <xdr:rowOff>9525</xdr:rowOff>
                  </to>
                </anchor>
              </controlPr>
            </control>
          </mc:Choice>
        </mc:AlternateContent>
        <mc:AlternateContent xmlns:mc="http://schemas.openxmlformats.org/markup-compatibility/2006">
          <mc:Choice Requires="x14">
            <control shapeId="1818" r:id="rId190" name="Check Box 794">
              <controlPr defaultSize="0" autoFill="0" autoLine="0" autoPict="0">
                <anchor moveWithCells="1">
                  <from>
                    <xdr:col>6</xdr:col>
                    <xdr:colOff>38100</xdr:colOff>
                    <xdr:row>35</xdr:row>
                    <xdr:rowOff>0</xdr:rowOff>
                  </from>
                  <to>
                    <xdr:col>7</xdr:col>
                    <xdr:colOff>76200</xdr:colOff>
                    <xdr:row>36</xdr:row>
                    <xdr:rowOff>9525</xdr:rowOff>
                  </to>
                </anchor>
              </controlPr>
            </control>
          </mc:Choice>
        </mc:AlternateContent>
        <mc:AlternateContent xmlns:mc="http://schemas.openxmlformats.org/markup-compatibility/2006">
          <mc:Choice Requires="x14">
            <control shapeId="1819" r:id="rId191" name="Check Box 795">
              <controlPr defaultSize="0" autoFill="0" autoLine="0" autoPict="0">
                <anchor moveWithCells="1">
                  <from>
                    <xdr:col>7</xdr:col>
                    <xdr:colOff>38100</xdr:colOff>
                    <xdr:row>35</xdr:row>
                    <xdr:rowOff>0</xdr:rowOff>
                  </from>
                  <to>
                    <xdr:col>8</xdr:col>
                    <xdr:colOff>76200</xdr:colOff>
                    <xdr:row>36</xdr:row>
                    <xdr:rowOff>9525</xdr:rowOff>
                  </to>
                </anchor>
              </controlPr>
            </control>
          </mc:Choice>
        </mc:AlternateContent>
        <mc:AlternateContent xmlns:mc="http://schemas.openxmlformats.org/markup-compatibility/2006">
          <mc:Choice Requires="x14">
            <control shapeId="1820" r:id="rId192" name="Check Box 796">
              <controlPr defaultSize="0" autoFill="0" autoLine="0" autoPict="0">
                <anchor moveWithCells="1">
                  <from>
                    <xdr:col>8</xdr:col>
                    <xdr:colOff>38100</xdr:colOff>
                    <xdr:row>35</xdr:row>
                    <xdr:rowOff>0</xdr:rowOff>
                  </from>
                  <to>
                    <xdr:col>9</xdr:col>
                    <xdr:colOff>76200</xdr:colOff>
                    <xdr:row>36</xdr:row>
                    <xdr:rowOff>9525</xdr:rowOff>
                  </to>
                </anchor>
              </controlPr>
            </control>
          </mc:Choice>
        </mc:AlternateContent>
        <mc:AlternateContent xmlns:mc="http://schemas.openxmlformats.org/markup-compatibility/2006">
          <mc:Choice Requires="x14">
            <control shapeId="1821" r:id="rId193" name="Check Box 797">
              <controlPr defaultSize="0" autoFill="0" autoLine="0" autoPict="0">
                <anchor moveWithCells="1">
                  <from>
                    <xdr:col>9</xdr:col>
                    <xdr:colOff>38100</xdr:colOff>
                    <xdr:row>35</xdr:row>
                    <xdr:rowOff>0</xdr:rowOff>
                  </from>
                  <to>
                    <xdr:col>10</xdr:col>
                    <xdr:colOff>76200</xdr:colOff>
                    <xdr:row>36</xdr:row>
                    <xdr:rowOff>9525</xdr:rowOff>
                  </to>
                </anchor>
              </controlPr>
            </control>
          </mc:Choice>
        </mc:AlternateContent>
        <mc:AlternateContent xmlns:mc="http://schemas.openxmlformats.org/markup-compatibility/2006">
          <mc:Choice Requires="x14">
            <control shapeId="1855" r:id="rId194" name="Check Box 831">
              <controlPr defaultSize="0" autoFill="0" autoLine="0" autoPict="0">
                <anchor moveWithCells="1">
                  <from>
                    <xdr:col>3</xdr:col>
                    <xdr:colOff>38100</xdr:colOff>
                    <xdr:row>36</xdr:row>
                    <xdr:rowOff>0</xdr:rowOff>
                  </from>
                  <to>
                    <xdr:col>4</xdr:col>
                    <xdr:colOff>76200</xdr:colOff>
                    <xdr:row>37</xdr:row>
                    <xdr:rowOff>9525</xdr:rowOff>
                  </to>
                </anchor>
              </controlPr>
            </control>
          </mc:Choice>
        </mc:AlternateContent>
        <mc:AlternateContent xmlns:mc="http://schemas.openxmlformats.org/markup-compatibility/2006">
          <mc:Choice Requires="x14">
            <control shapeId="1856" r:id="rId195" name="Check Box 832">
              <controlPr defaultSize="0" autoFill="0" autoLine="0" autoPict="0">
                <anchor moveWithCells="1">
                  <from>
                    <xdr:col>4</xdr:col>
                    <xdr:colOff>38100</xdr:colOff>
                    <xdr:row>36</xdr:row>
                    <xdr:rowOff>0</xdr:rowOff>
                  </from>
                  <to>
                    <xdr:col>5</xdr:col>
                    <xdr:colOff>76200</xdr:colOff>
                    <xdr:row>37</xdr:row>
                    <xdr:rowOff>9525</xdr:rowOff>
                  </to>
                </anchor>
              </controlPr>
            </control>
          </mc:Choice>
        </mc:AlternateContent>
        <mc:AlternateContent xmlns:mc="http://schemas.openxmlformats.org/markup-compatibility/2006">
          <mc:Choice Requires="x14">
            <control shapeId="1857" r:id="rId196" name="Check Box 833">
              <controlPr defaultSize="0" autoFill="0" autoLine="0" autoPict="0">
                <anchor moveWithCells="1">
                  <from>
                    <xdr:col>5</xdr:col>
                    <xdr:colOff>38100</xdr:colOff>
                    <xdr:row>36</xdr:row>
                    <xdr:rowOff>0</xdr:rowOff>
                  </from>
                  <to>
                    <xdr:col>6</xdr:col>
                    <xdr:colOff>76200</xdr:colOff>
                    <xdr:row>37</xdr:row>
                    <xdr:rowOff>9525</xdr:rowOff>
                  </to>
                </anchor>
              </controlPr>
            </control>
          </mc:Choice>
        </mc:AlternateContent>
        <mc:AlternateContent xmlns:mc="http://schemas.openxmlformats.org/markup-compatibility/2006">
          <mc:Choice Requires="x14">
            <control shapeId="1858" r:id="rId197" name="Check Box 834">
              <controlPr defaultSize="0" autoFill="0" autoLine="0" autoPict="0">
                <anchor moveWithCells="1">
                  <from>
                    <xdr:col>6</xdr:col>
                    <xdr:colOff>38100</xdr:colOff>
                    <xdr:row>36</xdr:row>
                    <xdr:rowOff>0</xdr:rowOff>
                  </from>
                  <to>
                    <xdr:col>7</xdr:col>
                    <xdr:colOff>76200</xdr:colOff>
                    <xdr:row>37</xdr:row>
                    <xdr:rowOff>9525</xdr:rowOff>
                  </to>
                </anchor>
              </controlPr>
            </control>
          </mc:Choice>
        </mc:AlternateContent>
        <mc:AlternateContent xmlns:mc="http://schemas.openxmlformats.org/markup-compatibility/2006">
          <mc:Choice Requires="x14">
            <control shapeId="1859" r:id="rId198" name="Check Box 835">
              <controlPr defaultSize="0" autoFill="0" autoLine="0" autoPict="0">
                <anchor moveWithCells="1">
                  <from>
                    <xdr:col>7</xdr:col>
                    <xdr:colOff>38100</xdr:colOff>
                    <xdr:row>36</xdr:row>
                    <xdr:rowOff>0</xdr:rowOff>
                  </from>
                  <to>
                    <xdr:col>8</xdr:col>
                    <xdr:colOff>76200</xdr:colOff>
                    <xdr:row>37</xdr:row>
                    <xdr:rowOff>9525</xdr:rowOff>
                  </to>
                </anchor>
              </controlPr>
            </control>
          </mc:Choice>
        </mc:AlternateContent>
        <mc:AlternateContent xmlns:mc="http://schemas.openxmlformats.org/markup-compatibility/2006">
          <mc:Choice Requires="x14">
            <control shapeId="1860" r:id="rId199" name="Check Box 836">
              <controlPr defaultSize="0" autoFill="0" autoLine="0" autoPict="0">
                <anchor moveWithCells="1">
                  <from>
                    <xdr:col>8</xdr:col>
                    <xdr:colOff>38100</xdr:colOff>
                    <xdr:row>36</xdr:row>
                    <xdr:rowOff>0</xdr:rowOff>
                  </from>
                  <to>
                    <xdr:col>9</xdr:col>
                    <xdr:colOff>76200</xdr:colOff>
                    <xdr:row>37</xdr:row>
                    <xdr:rowOff>9525</xdr:rowOff>
                  </to>
                </anchor>
              </controlPr>
            </control>
          </mc:Choice>
        </mc:AlternateContent>
        <mc:AlternateContent xmlns:mc="http://schemas.openxmlformats.org/markup-compatibility/2006">
          <mc:Choice Requires="x14">
            <control shapeId="1861" r:id="rId200" name="Check Box 837">
              <controlPr defaultSize="0" autoFill="0" autoLine="0" autoPict="0">
                <anchor moveWithCells="1">
                  <from>
                    <xdr:col>9</xdr:col>
                    <xdr:colOff>38100</xdr:colOff>
                    <xdr:row>36</xdr:row>
                    <xdr:rowOff>0</xdr:rowOff>
                  </from>
                  <to>
                    <xdr:col>10</xdr:col>
                    <xdr:colOff>76200</xdr:colOff>
                    <xdr:row>37</xdr:row>
                    <xdr:rowOff>9525</xdr:rowOff>
                  </to>
                </anchor>
              </controlPr>
            </control>
          </mc:Choice>
        </mc:AlternateContent>
        <mc:AlternateContent xmlns:mc="http://schemas.openxmlformats.org/markup-compatibility/2006">
          <mc:Choice Requires="x14">
            <control shapeId="1862" r:id="rId201" name="Check Box 838">
              <controlPr defaultSize="0" autoFill="0" autoLine="0" autoPict="0">
                <anchor moveWithCells="1">
                  <from>
                    <xdr:col>10</xdr:col>
                    <xdr:colOff>38100</xdr:colOff>
                    <xdr:row>37</xdr:row>
                    <xdr:rowOff>0</xdr:rowOff>
                  </from>
                  <to>
                    <xdr:col>11</xdr:col>
                    <xdr:colOff>76200</xdr:colOff>
                    <xdr:row>38</xdr:row>
                    <xdr:rowOff>9525</xdr:rowOff>
                  </to>
                </anchor>
              </controlPr>
            </control>
          </mc:Choice>
        </mc:AlternateContent>
        <mc:AlternateContent xmlns:mc="http://schemas.openxmlformats.org/markup-compatibility/2006">
          <mc:Choice Requires="x14">
            <control shapeId="1895" r:id="rId202" name="Check Box 871">
              <controlPr defaultSize="0" autoFill="0" autoLine="0" autoPict="0">
                <anchor moveWithCells="1">
                  <from>
                    <xdr:col>3</xdr:col>
                    <xdr:colOff>38100</xdr:colOff>
                    <xdr:row>37</xdr:row>
                    <xdr:rowOff>0</xdr:rowOff>
                  </from>
                  <to>
                    <xdr:col>4</xdr:col>
                    <xdr:colOff>76200</xdr:colOff>
                    <xdr:row>38</xdr:row>
                    <xdr:rowOff>9525</xdr:rowOff>
                  </to>
                </anchor>
              </controlPr>
            </control>
          </mc:Choice>
        </mc:AlternateContent>
        <mc:AlternateContent xmlns:mc="http://schemas.openxmlformats.org/markup-compatibility/2006">
          <mc:Choice Requires="x14">
            <control shapeId="1896" r:id="rId203" name="Check Box 872">
              <controlPr defaultSize="0" autoFill="0" autoLine="0" autoPict="0">
                <anchor moveWithCells="1">
                  <from>
                    <xdr:col>4</xdr:col>
                    <xdr:colOff>38100</xdr:colOff>
                    <xdr:row>37</xdr:row>
                    <xdr:rowOff>0</xdr:rowOff>
                  </from>
                  <to>
                    <xdr:col>5</xdr:col>
                    <xdr:colOff>76200</xdr:colOff>
                    <xdr:row>38</xdr:row>
                    <xdr:rowOff>9525</xdr:rowOff>
                  </to>
                </anchor>
              </controlPr>
            </control>
          </mc:Choice>
        </mc:AlternateContent>
        <mc:AlternateContent xmlns:mc="http://schemas.openxmlformats.org/markup-compatibility/2006">
          <mc:Choice Requires="x14">
            <control shapeId="1897" r:id="rId204" name="Check Box 873">
              <controlPr defaultSize="0" autoFill="0" autoLine="0" autoPict="0">
                <anchor moveWithCells="1">
                  <from>
                    <xdr:col>5</xdr:col>
                    <xdr:colOff>38100</xdr:colOff>
                    <xdr:row>37</xdr:row>
                    <xdr:rowOff>0</xdr:rowOff>
                  </from>
                  <to>
                    <xdr:col>6</xdr:col>
                    <xdr:colOff>76200</xdr:colOff>
                    <xdr:row>38</xdr:row>
                    <xdr:rowOff>9525</xdr:rowOff>
                  </to>
                </anchor>
              </controlPr>
            </control>
          </mc:Choice>
        </mc:AlternateContent>
        <mc:AlternateContent xmlns:mc="http://schemas.openxmlformats.org/markup-compatibility/2006">
          <mc:Choice Requires="x14">
            <control shapeId="1898" r:id="rId205" name="Check Box 874">
              <controlPr defaultSize="0" autoFill="0" autoLine="0" autoPict="0">
                <anchor moveWithCells="1">
                  <from>
                    <xdr:col>6</xdr:col>
                    <xdr:colOff>38100</xdr:colOff>
                    <xdr:row>37</xdr:row>
                    <xdr:rowOff>0</xdr:rowOff>
                  </from>
                  <to>
                    <xdr:col>7</xdr:col>
                    <xdr:colOff>76200</xdr:colOff>
                    <xdr:row>38</xdr:row>
                    <xdr:rowOff>9525</xdr:rowOff>
                  </to>
                </anchor>
              </controlPr>
            </control>
          </mc:Choice>
        </mc:AlternateContent>
        <mc:AlternateContent xmlns:mc="http://schemas.openxmlformats.org/markup-compatibility/2006">
          <mc:Choice Requires="x14">
            <control shapeId="1899" r:id="rId206" name="Check Box 875">
              <controlPr defaultSize="0" autoFill="0" autoLine="0" autoPict="0">
                <anchor moveWithCells="1">
                  <from>
                    <xdr:col>7</xdr:col>
                    <xdr:colOff>38100</xdr:colOff>
                    <xdr:row>37</xdr:row>
                    <xdr:rowOff>0</xdr:rowOff>
                  </from>
                  <to>
                    <xdr:col>8</xdr:col>
                    <xdr:colOff>76200</xdr:colOff>
                    <xdr:row>38</xdr:row>
                    <xdr:rowOff>9525</xdr:rowOff>
                  </to>
                </anchor>
              </controlPr>
            </control>
          </mc:Choice>
        </mc:AlternateContent>
        <mc:AlternateContent xmlns:mc="http://schemas.openxmlformats.org/markup-compatibility/2006">
          <mc:Choice Requires="x14">
            <control shapeId="1900" r:id="rId207" name="Check Box 876">
              <controlPr defaultSize="0" autoFill="0" autoLine="0" autoPict="0">
                <anchor moveWithCells="1">
                  <from>
                    <xdr:col>8</xdr:col>
                    <xdr:colOff>38100</xdr:colOff>
                    <xdr:row>37</xdr:row>
                    <xdr:rowOff>0</xdr:rowOff>
                  </from>
                  <to>
                    <xdr:col>9</xdr:col>
                    <xdr:colOff>76200</xdr:colOff>
                    <xdr:row>38</xdr:row>
                    <xdr:rowOff>9525</xdr:rowOff>
                  </to>
                </anchor>
              </controlPr>
            </control>
          </mc:Choice>
        </mc:AlternateContent>
        <mc:AlternateContent xmlns:mc="http://schemas.openxmlformats.org/markup-compatibility/2006">
          <mc:Choice Requires="x14">
            <control shapeId="1901" r:id="rId208" name="Check Box 877">
              <controlPr defaultSize="0" autoFill="0" autoLine="0" autoPict="0">
                <anchor moveWithCells="1">
                  <from>
                    <xdr:col>9</xdr:col>
                    <xdr:colOff>38100</xdr:colOff>
                    <xdr:row>37</xdr:row>
                    <xdr:rowOff>0</xdr:rowOff>
                  </from>
                  <to>
                    <xdr:col>10</xdr:col>
                    <xdr:colOff>76200</xdr:colOff>
                    <xdr:row>38</xdr:row>
                    <xdr:rowOff>9525</xdr:rowOff>
                  </to>
                </anchor>
              </controlPr>
            </control>
          </mc:Choice>
        </mc:AlternateContent>
        <mc:AlternateContent xmlns:mc="http://schemas.openxmlformats.org/markup-compatibility/2006">
          <mc:Choice Requires="x14">
            <control shapeId="1943" r:id="rId209" name="Check Box 919">
              <controlPr defaultSize="0" autoFill="0" autoLine="0" autoPict="0">
                <anchor moveWithCells="1">
                  <from>
                    <xdr:col>3</xdr:col>
                    <xdr:colOff>38100</xdr:colOff>
                    <xdr:row>38</xdr:row>
                    <xdr:rowOff>0</xdr:rowOff>
                  </from>
                  <to>
                    <xdr:col>4</xdr:col>
                    <xdr:colOff>76200</xdr:colOff>
                    <xdr:row>39</xdr:row>
                    <xdr:rowOff>9525</xdr:rowOff>
                  </to>
                </anchor>
              </controlPr>
            </control>
          </mc:Choice>
        </mc:AlternateContent>
        <mc:AlternateContent xmlns:mc="http://schemas.openxmlformats.org/markup-compatibility/2006">
          <mc:Choice Requires="x14">
            <control shapeId="1944" r:id="rId210" name="Check Box 920">
              <controlPr defaultSize="0" autoFill="0" autoLine="0" autoPict="0">
                <anchor moveWithCells="1">
                  <from>
                    <xdr:col>4</xdr:col>
                    <xdr:colOff>38100</xdr:colOff>
                    <xdr:row>38</xdr:row>
                    <xdr:rowOff>0</xdr:rowOff>
                  </from>
                  <to>
                    <xdr:col>5</xdr:col>
                    <xdr:colOff>76200</xdr:colOff>
                    <xdr:row>39</xdr:row>
                    <xdr:rowOff>9525</xdr:rowOff>
                  </to>
                </anchor>
              </controlPr>
            </control>
          </mc:Choice>
        </mc:AlternateContent>
        <mc:AlternateContent xmlns:mc="http://schemas.openxmlformats.org/markup-compatibility/2006">
          <mc:Choice Requires="x14">
            <control shapeId="1945" r:id="rId211" name="Check Box 921">
              <controlPr defaultSize="0" autoFill="0" autoLine="0" autoPict="0">
                <anchor moveWithCells="1">
                  <from>
                    <xdr:col>5</xdr:col>
                    <xdr:colOff>38100</xdr:colOff>
                    <xdr:row>38</xdr:row>
                    <xdr:rowOff>0</xdr:rowOff>
                  </from>
                  <to>
                    <xdr:col>6</xdr:col>
                    <xdr:colOff>76200</xdr:colOff>
                    <xdr:row>39</xdr:row>
                    <xdr:rowOff>9525</xdr:rowOff>
                  </to>
                </anchor>
              </controlPr>
            </control>
          </mc:Choice>
        </mc:AlternateContent>
        <mc:AlternateContent xmlns:mc="http://schemas.openxmlformats.org/markup-compatibility/2006">
          <mc:Choice Requires="x14">
            <control shapeId="1946" r:id="rId212" name="Check Box 922">
              <controlPr defaultSize="0" autoFill="0" autoLine="0" autoPict="0">
                <anchor moveWithCells="1">
                  <from>
                    <xdr:col>6</xdr:col>
                    <xdr:colOff>38100</xdr:colOff>
                    <xdr:row>38</xdr:row>
                    <xdr:rowOff>0</xdr:rowOff>
                  </from>
                  <to>
                    <xdr:col>7</xdr:col>
                    <xdr:colOff>76200</xdr:colOff>
                    <xdr:row>39</xdr:row>
                    <xdr:rowOff>9525</xdr:rowOff>
                  </to>
                </anchor>
              </controlPr>
            </control>
          </mc:Choice>
        </mc:AlternateContent>
        <mc:AlternateContent xmlns:mc="http://schemas.openxmlformats.org/markup-compatibility/2006">
          <mc:Choice Requires="x14">
            <control shapeId="1947" r:id="rId213" name="Check Box 923">
              <controlPr defaultSize="0" autoFill="0" autoLine="0" autoPict="0">
                <anchor moveWithCells="1">
                  <from>
                    <xdr:col>7</xdr:col>
                    <xdr:colOff>38100</xdr:colOff>
                    <xdr:row>38</xdr:row>
                    <xdr:rowOff>0</xdr:rowOff>
                  </from>
                  <to>
                    <xdr:col>8</xdr:col>
                    <xdr:colOff>76200</xdr:colOff>
                    <xdr:row>39</xdr:row>
                    <xdr:rowOff>9525</xdr:rowOff>
                  </to>
                </anchor>
              </controlPr>
            </control>
          </mc:Choice>
        </mc:AlternateContent>
        <mc:AlternateContent xmlns:mc="http://schemas.openxmlformats.org/markup-compatibility/2006">
          <mc:Choice Requires="x14">
            <control shapeId="1948" r:id="rId214" name="Check Box 924">
              <controlPr defaultSize="0" autoFill="0" autoLine="0" autoPict="0">
                <anchor moveWithCells="1">
                  <from>
                    <xdr:col>8</xdr:col>
                    <xdr:colOff>38100</xdr:colOff>
                    <xdr:row>38</xdr:row>
                    <xdr:rowOff>0</xdr:rowOff>
                  </from>
                  <to>
                    <xdr:col>9</xdr:col>
                    <xdr:colOff>76200</xdr:colOff>
                    <xdr:row>39</xdr:row>
                    <xdr:rowOff>9525</xdr:rowOff>
                  </to>
                </anchor>
              </controlPr>
            </control>
          </mc:Choice>
        </mc:AlternateContent>
        <mc:AlternateContent xmlns:mc="http://schemas.openxmlformats.org/markup-compatibility/2006">
          <mc:Choice Requires="x14">
            <control shapeId="1949" r:id="rId215" name="Check Box 925">
              <controlPr defaultSize="0" autoFill="0" autoLine="0" autoPict="0">
                <anchor moveWithCells="1">
                  <from>
                    <xdr:col>9</xdr:col>
                    <xdr:colOff>38100</xdr:colOff>
                    <xdr:row>38</xdr:row>
                    <xdr:rowOff>0</xdr:rowOff>
                  </from>
                  <to>
                    <xdr:col>10</xdr:col>
                    <xdr:colOff>76200</xdr:colOff>
                    <xdr:row>39</xdr:row>
                    <xdr:rowOff>9525</xdr:rowOff>
                  </to>
                </anchor>
              </controlPr>
            </control>
          </mc:Choice>
        </mc:AlternateContent>
        <mc:AlternateContent xmlns:mc="http://schemas.openxmlformats.org/markup-compatibility/2006">
          <mc:Choice Requires="x14">
            <control shapeId="1950" r:id="rId216" name="Check Box 926">
              <controlPr defaultSize="0" autoFill="0" autoLine="0" autoPict="0">
                <anchor moveWithCells="1">
                  <from>
                    <xdr:col>10</xdr:col>
                    <xdr:colOff>38100</xdr:colOff>
                    <xdr:row>38</xdr:row>
                    <xdr:rowOff>0</xdr:rowOff>
                  </from>
                  <to>
                    <xdr:col>11</xdr:col>
                    <xdr:colOff>76200</xdr:colOff>
                    <xdr:row>39</xdr:row>
                    <xdr:rowOff>9525</xdr:rowOff>
                  </to>
                </anchor>
              </controlPr>
            </control>
          </mc:Choice>
        </mc:AlternateContent>
        <mc:AlternateContent xmlns:mc="http://schemas.openxmlformats.org/markup-compatibility/2006">
          <mc:Choice Requires="x14">
            <control shapeId="1999" r:id="rId217" name="Check Box 975">
              <controlPr defaultSize="0" autoFill="0" autoLine="0" autoPict="0">
                <anchor moveWithCells="1">
                  <from>
                    <xdr:col>3</xdr:col>
                    <xdr:colOff>38100</xdr:colOff>
                    <xdr:row>39</xdr:row>
                    <xdr:rowOff>0</xdr:rowOff>
                  </from>
                  <to>
                    <xdr:col>4</xdr:col>
                    <xdr:colOff>76200</xdr:colOff>
                    <xdr:row>40</xdr:row>
                    <xdr:rowOff>9525</xdr:rowOff>
                  </to>
                </anchor>
              </controlPr>
            </control>
          </mc:Choice>
        </mc:AlternateContent>
        <mc:AlternateContent xmlns:mc="http://schemas.openxmlformats.org/markup-compatibility/2006">
          <mc:Choice Requires="x14">
            <control shapeId="2000" r:id="rId218" name="Check Box 976">
              <controlPr defaultSize="0" autoFill="0" autoLine="0" autoPict="0">
                <anchor moveWithCells="1">
                  <from>
                    <xdr:col>4</xdr:col>
                    <xdr:colOff>38100</xdr:colOff>
                    <xdr:row>39</xdr:row>
                    <xdr:rowOff>0</xdr:rowOff>
                  </from>
                  <to>
                    <xdr:col>5</xdr:col>
                    <xdr:colOff>76200</xdr:colOff>
                    <xdr:row>40</xdr:row>
                    <xdr:rowOff>9525</xdr:rowOff>
                  </to>
                </anchor>
              </controlPr>
            </control>
          </mc:Choice>
        </mc:AlternateContent>
        <mc:AlternateContent xmlns:mc="http://schemas.openxmlformats.org/markup-compatibility/2006">
          <mc:Choice Requires="x14">
            <control shapeId="2001" r:id="rId219" name="Check Box 977">
              <controlPr defaultSize="0" autoFill="0" autoLine="0" autoPict="0">
                <anchor moveWithCells="1">
                  <from>
                    <xdr:col>5</xdr:col>
                    <xdr:colOff>38100</xdr:colOff>
                    <xdr:row>39</xdr:row>
                    <xdr:rowOff>0</xdr:rowOff>
                  </from>
                  <to>
                    <xdr:col>6</xdr:col>
                    <xdr:colOff>76200</xdr:colOff>
                    <xdr:row>40</xdr:row>
                    <xdr:rowOff>9525</xdr:rowOff>
                  </to>
                </anchor>
              </controlPr>
            </control>
          </mc:Choice>
        </mc:AlternateContent>
        <mc:AlternateContent xmlns:mc="http://schemas.openxmlformats.org/markup-compatibility/2006">
          <mc:Choice Requires="x14">
            <control shapeId="2002" r:id="rId220" name="Check Box 978">
              <controlPr defaultSize="0" autoFill="0" autoLine="0" autoPict="0">
                <anchor moveWithCells="1">
                  <from>
                    <xdr:col>6</xdr:col>
                    <xdr:colOff>38100</xdr:colOff>
                    <xdr:row>39</xdr:row>
                    <xdr:rowOff>0</xdr:rowOff>
                  </from>
                  <to>
                    <xdr:col>7</xdr:col>
                    <xdr:colOff>76200</xdr:colOff>
                    <xdr:row>40</xdr:row>
                    <xdr:rowOff>9525</xdr:rowOff>
                  </to>
                </anchor>
              </controlPr>
            </control>
          </mc:Choice>
        </mc:AlternateContent>
        <mc:AlternateContent xmlns:mc="http://schemas.openxmlformats.org/markup-compatibility/2006">
          <mc:Choice Requires="x14">
            <control shapeId="2003" r:id="rId221" name="Check Box 979">
              <controlPr defaultSize="0" autoFill="0" autoLine="0" autoPict="0">
                <anchor moveWithCells="1">
                  <from>
                    <xdr:col>7</xdr:col>
                    <xdr:colOff>38100</xdr:colOff>
                    <xdr:row>39</xdr:row>
                    <xdr:rowOff>0</xdr:rowOff>
                  </from>
                  <to>
                    <xdr:col>8</xdr:col>
                    <xdr:colOff>76200</xdr:colOff>
                    <xdr:row>40</xdr:row>
                    <xdr:rowOff>9525</xdr:rowOff>
                  </to>
                </anchor>
              </controlPr>
            </control>
          </mc:Choice>
        </mc:AlternateContent>
        <mc:AlternateContent xmlns:mc="http://schemas.openxmlformats.org/markup-compatibility/2006">
          <mc:Choice Requires="x14">
            <control shapeId="2004" r:id="rId222" name="Check Box 980">
              <controlPr defaultSize="0" autoFill="0" autoLine="0" autoPict="0">
                <anchor moveWithCells="1">
                  <from>
                    <xdr:col>8</xdr:col>
                    <xdr:colOff>38100</xdr:colOff>
                    <xdr:row>39</xdr:row>
                    <xdr:rowOff>0</xdr:rowOff>
                  </from>
                  <to>
                    <xdr:col>9</xdr:col>
                    <xdr:colOff>76200</xdr:colOff>
                    <xdr:row>40</xdr:row>
                    <xdr:rowOff>9525</xdr:rowOff>
                  </to>
                </anchor>
              </controlPr>
            </control>
          </mc:Choice>
        </mc:AlternateContent>
        <mc:AlternateContent xmlns:mc="http://schemas.openxmlformats.org/markup-compatibility/2006">
          <mc:Choice Requires="x14">
            <control shapeId="2005" r:id="rId223" name="Check Box 981">
              <controlPr defaultSize="0" autoFill="0" autoLine="0" autoPict="0">
                <anchor moveWithCells="1">
                  <from>
                    <xdr:col>9</xdr:col>
                    <xdr:colOff>38100</xdr:colOff>
                    <xdr:row>39</xdr:row>
                    <xdr:rowOff>0</xdr:rowOff>
                  </from>
                  <to>
                    <xdr:col>10</xdr:col>
                    <xdr:colOff>76200</xdr:colOff>
                    <xdr:row>40</xdr:row>
                    <xdr:rowOff>9525</xdr:rowOff>
                  </to>
                </anchor>
              </controlPr>
            </control>
          </mc:Choice>
        </mc:AlternateContent>
        <mc:AlternateContent xmlns:mc="http://schemas.openxmlformats.org/markup-compatibility/2006">
          <mc:Choice Requires="x14">
            <control shapeId="2006" r:id="rId224" name="Check Box 982">
              <controlPr defaultSize="0" autoFill="0" autoLine="0" autoPict="0">
                <anchor moveWithCells="1">
                  <from>
                    <xdr:col>10</xdr:col>
                    <xdr:colOff>38100</xdr:colOff>
                    <xdr:row>39</xdr:row>
                    <xdr:rowOff>0</xdr:rowOff>
                  </from>
                  <to>
                    <xdr:col>11</xdr:col>
                    <xdr:colOff>76200</xdr:colOff>
                    <xdr:row>40</xdr:row>
                    <xdr:rowOff>9525</xdr:rowOff>
                  </to>
                </anchor>
              </controlPr>
            </control>
          </mc:Choice>
        </mc:AlternateContent>
        <mc:AlternateContent xmlns:mc="http://schemas.openxmlformats.org/markup-compatibility/2006">
          <mc:Choice Requires="x14">
            <control shapeId="4103" r:id="rId225" name="Check Box 1031">
              <controlPr defaultSize="0" autoFill="0" autoLine="0" autoPict="0">
                <anchor moveWithCells="1">
                  <from>
                    <xdr:col>3</xdr:col>
                    <xdr:colOff>38100</xdr:colOff>
                    <xdr:row>40</xdr:row>
                    <xdr:rowOff>0</xdr:rowOff>
                  </from>
                  <to>
                    <xdr:col>4</xdr:col>
                    <xdr:colOff>76200</xdr:colOff>
                    <xdr:row>41</xdr:row>
                    <xdr:rowOff>9525</xdr:rowOff>
                  </to>
                </anchor>
              </controlPr>
            </control>
          </mc:Choice>
        </mc:AlternateContent>
        <mc:AlternateContent xmlns:mc="http://schemas.openxmlformats.org/markup-compatibility/2006">
          <mc:Choice Requires="x14">
            <control shapeId="4104" r:id="rId226" name="Check Box 1032">
              <controlPr defaultSize="0" autoFill="0" autoLine="0" autoPict="0">
                <anchor moveWithCells="1">
                  <from>
                    <xdr:col>4</xdr:col>
                    <xdr:colOff>38100</xdr:colOff>
                    <xdr:row>40</xdr:row>
                    <xdr:rowOff>0</xdr:rowOff>
                  </from>
                  <to>
                    <xdr:col>5</xdr:col>
                    <xdr:colOff>76200</xdr:colOff>
                    <xdr:row>41</xdr:row>
                    <xdr:rowOff>9525</xdr:rowOff>
                  </to>
                </anchor>
              </controlPr>
            </control>
          </mc:Choice>
        </mc:AlternateContent>
        <mc:AlternateContent xmlns:mc="http://schemas.openxmlformats.org/markup-compatibility/2006">
          <mc:Choice Requires="x14">
            <control shapeId="4105" r:id="rId227" name="Check Box 1033">
              <controlPr defaultSize="0" autoFill="0" autoLine="0" autoPict="0">
                <anchor moveWithCells="1">
                  <from>
                    <xdr:col>5</xdr:col>
                    <xdr:colOff>38100</xdr:colOff>
                    <xdr:row>40</xdr:row>
                    <xdr:rowOff>0</xdr:rowOff>
                  </from>
                  <to>
                    <xdr:col>6</xdr:col>
                    <xdr:colOff>76200</xdr:colOff>
                    <xdr:row>41</xdr:row>
                    <xdr:rowOff>9525</xdr:rowOff>
                  </to>
                </anchor>
              </controlPr>
            </control>
          </mc:Choice>
        </mc:AlternateContent>
        <mc:AlternateContent xmlns:mc="http://schemas.openxmlformats.org/markup-compatibility/2006">
          <mc:Choice Requires="x14">
            <control shapeId="4106" r:id="rId228" name="Check Box 1034">
              <controlPr defaultSize="0" autoFill="0" autoLine="0" autoPict="0">
                <anchor moveWithCells="1">
                  <from>
                    <xdr:col>6</xdr:col>
                    <xdr:colOff>38100</xdr:colOff>
                    <xdr:row>40</xdr:row>
                    <xdr:rowOff>0</xdr:rowOff>
                  </from>
                  <to>
                    <xdr:col>7</xdr:col>
                    <xdr:colOff>76200</xdr:colOff>
                    <xdr:row>41</xdr:row>
                    <xdr:rowOff>9525</xdr:rowOff>
                  </to>
                </anchor>
              </controlPr>
            </control>
          </mc:Choice>
        </mc:AlternateContent>
        <mc:AlternateContent xmlns:mc="http://schemas.openxmlformats.org/markup-compatibility/2006">
          <mc:Choice Requires="x14">
            <control shapeId="4107" r:id="rId229" name="Check Box 1035">
              <controlPr defaultSize="0" autoFill="0" autoLine="0" autoPict="0">
                <anchor moveWithCells="1">
                  <from>
                    <xdr:col>7</xdr:col>
                    <xdr:colOff>38100</xdr:colOff>
                    <xdr:row>40</xdr:row>
                    <xdr:rowOff>0</xdr:rowOff>
                  </from>
                  <to>
                    <xdr:col>8</xdr:col>
                    <xdr:colOff>76200</xdr:colOff>
                    <xdr:row>41</xdr:row>
                    <xdr:rowOff>9525</xdr:rowOff>
                  </to>
                </anchor>
              </controlPr>
            </control>
          </mc:Choice>
        </mc:AlternateContent>
        <mc:AlternateContent xmlns:mc="http://schemas.openxmlformats.org/markup-compatibility/2006">
          <mc:Choice Requires="x14">
            <control shapeId="4108" r:id="rId230" name="Check Box 1036">
              <controlPr defaultSize="0" autoFill="0" autoLine="0" autoPict="0">
                <anchor moveWithCells="1">
                  <from>
                    <xdr:col>8</xdr:col>
                    <xdr:colOff>38100</xdr:colOff>
                    <xdr:row>40</xdr:row>
                    <xdr:rowOff>0</xdr:rowOff>
                  </from>
                  <to>
                    <xdr:col>9</xdr:col>
                    <xdr:colOff>76200</xdr:colOff>
                    <xdr:row>41</xdr:row>
                    <xdr:rowOff>9525</xdr:rowOff>
                  </to>
                </anchor>
              </controlPr>
            </control>
          </mc:Choice>
        </mc:AlternateContent>
        <mc:AlternateContent xmlns:mc="http://schemas.openxmlformats.org/markup-compatibility/2006">
          <mc:Choice Requires="x14">
            <control shapeId="4109" r:id="rId231" name="Check Box 1037">
              <controlPr defaultSize="0" autoFill="0" autoLine="0" autoPict="0">
                <anchor moveWithCells="1">
                  <from>
                    <xdr:col>9</xdr:col>
                    <xdr:colOff>38100</xdr:colOff>
                    <xdr:row>40</xdr:row>
                    <xdr:rowOff>0</xdr:rowOff>
                  </from>
                  <to>
                    <xdr:col>10</xdr:col>
                    <xdr:colOff>76200</xdr:colOff>
                    <xdr:row>41</xdr:row>
                    <xdr:rowOff>9525</xdr:rowOff>
                  </to>
                </anchor>
              </controlPr>
            </control>
          </mc:Choice>
        </mc:AlternateContent>
        <mc:AlternateContent xmlns:mc="http://schemas.openxmlformats.org/markup-compatibility/2006">
          <mc:Choice Requires="x14">
            <control shapeId="4110" r:id="rId232" name="Check Box 1038">
              <controlPr defaultSize="0" autoFill="0" autoLine="0" autoPict="0">
                <anchor moveWithCells="1">
                  <from>
                    <xdr:col>10</xdr:col>
                    <xdr:colOff>38100</xdr:colOff>
                    <xdr:row>40</xdr:row>
                    <xdr:rowOff>0</xdr:rowOff>
                  </from>
                  <to>
                    <xdr:col>11</xdr:col>
                    <xdr:colOff>76200</xdr:colOff>
                    <xdr:row>41</xdr:row>
                    <xdr:rowOff>9525</xdr:rowOff>
                  </to>
                </anchor>
              </controlPr>
            </control>
          </mc:Choice>
        </mc:AlternateContent>
        <mc:AlternateContent xmlns:mc="http://schemas.openxmlformats.org/markup-compatibility/2006">
          <mc:Choice Requires="x14">
            <control shapeId="4159" r:id="rId233" name="Check Box 1087">
              <controlPr defaultSize="0" autoFill="0" autoLine="0" autoPict="0">
                <anchor moveWithCells="1">
                  <from>
                    <xdr:col>3</xdr:col>
                    <xdr:colOff>38100</xdr:colOff>
                    <xdr:row>41</xdr:row>
                    <xdr:rowOff>0</xdr:rowOff>
                  </from>
                  <to>
                    <xdr:col>4</xdr:col>
                    <xdr:colOff>76200</xdr:colOff>
                    <xdr:row>42</xdr:row>
                    <xdr:rowOff>9525</xdr:rowOff>
                  </to>
                </anchor>
              </controlPr>
            </control>
          </mc:Choice>
        </mc:AlternateContent>
        <mc:AlternateContent xmlns:mc="http://schemas.openxmlformats.org/markup-compatibility/2006">
          <mc:Choice Requires="x14">
            <control shapeId="4160" r:id="rId234" name="Check Box 1088">
              <controlPr defaultSize="0" autoFill="0" autoLine="0" autoPict="0">
                <anchor moveWithCells="1">
                  <from>
                    <xdr:col>4</xdr:col>
                    <xdr:colOff>38100</xdr:colOff>
                    <xdr:row>41</xdr:row>
                    <xdr:rowOff>0</xdr:rowOff>
                  </from>
                  <to>
                    <xdr:col>5</xdr:col>
                    <xdr:colOff>76200</xdr:colOff>
                    <xdr:row>42</xdr:row>
                    <xdr:rowOff>9525</xdr:rowOff>
                  </to>
                </anchor>
              </controlPr>
            </control>
          </mc:Choice>
        </mc:AlternateContent>
        <mc:AlternateContent xmlns:mc="http://schemas.openxmlformats.org/markup-compatibility/2006">
          <mc:Choice Requires="x14">
            <control shapeId="4161" r:id="rId235" name="Check Box 1089">
              <controlPr defaultSize="0" autoFill="0" autoLine="0" autoPict="0">
                <anchor moveWithCells="1">
                  <from>
                    <xdr:col>5</xdr:col>
                    <xdr:colOff>38100</xdr:colOff>
                    <xdr:row>41</xdr:row>
                    <xdr:rowOff>0</xdr:rowOff>
                  </from>
                  <to>
                    <xdr:col>6</xdr:col>
                    <xdr:colOff>76200</xdr:colOff>
                    <xdr:row>42</xdr:row>
                    <xdr:rowOff>9525</xdr:rowOff>
                  </to>
                </anchor>
              </controlPr>
            </control>
          </mc:Choice>
        </mc:AlternateContent>
        <mc:AlternateContent xmlns:mc="http://schemas.openxmlformats.org/markup-compatibility/2006">
          <mc:Choice Requires="x14">
            <control shapeId="4162" r:id="rId236" name="Check Box 1090">
              <controlPr defaultSize="0" autoFill="0" autoLine="0" autoPict="0">
                <anchor moveWithCells="1">
                  <from>
                    <xdr:col>6</xdr:col>
                    <xdr:colOff>38100</xdr:colOff>
                    <xdr:row>41</xdr:row>
                    <xdr:rowOff>0</xdr:rowOff>
                  </from>
                  <to>
                    <xdr:col>7</xdr:col>
                    <xdr:colOff>76200</xdr:colOff>
                    <xdr:row>42</xdr:row>
                    <xdr:rowOff>9525</xdr:rowOff>
                  </to>
                </anchor>
              </controlPr>
            </control>
          </mc:Choice>
        </mc:AlternateContent>
        <mc:AlternateContent xmlns:mc="http://schemas.openxmlformats.org/markup-compatibility/2006">
          <mc:Choice Requires="x14">
            <control shapeId="4163" r:id="rId237" name="Check Box 1091">
              <controlPr defaultSize="0" autoFill="0" autoLine="0" autoPict="0">
                <anchor moveWithCells="1">
                  <from>
                    <xdr:col>7</xdr:col>
                    <xdr:colOff>38100</xdr:colOff>
                    <xdr:row>41</xdr:row>
                    <xdr:rowOff>0</xdr:rowOff>
                  </from>
                  <to>
                    <xdr:col>8</xdr:col>
                    <xdr:colOff>76200</xdr:colOff>
                    <xdr:row>42</xdr:row>
                    <xdr:rowOff>9525</xdr:rowOff>
                  </to>
                </anchor>
              </controlPr>
            </control>
          </mc:Choice>
        </mc:AlternateContent>
        <mc:AlternateContent xmlns:mc="http://schemas.openxmlformats.org/markup-compatibility/2006">
          <mc:Choice Requires="x14">
            <control shapeId="4164" r:id="rId238" name="Check Box 1092">
              <controlPr defaultSize="0" autoFill="0" autoLine="0" autoPict="0">
                <anchor moveWithCells="1">
                  <from>
                    <xdr:col>8</xdr:col>
                    <xdr:colOff>38100</xdr:colOff>
                    <xdr:row>41</xdr:row>
                    <xdr:rowOff>0</xdr:rowOff>
                  </from>
                  <to>
                    <xdr:col>9</xdr:col>
                    <xdr:colOff>76200</xdr:colOff>
                    <xdr:row>42</xdr:row>
                    <xdr:rowOff>9525</xdr:rowOff>
                  </to>
                </anchor>
              </controlPr>
            </control>
          </mc:Choice>
        </mc:AlternateContent>
        <mc:AlternateContent xmlns:mc="http://schemas.openxmlformats.org/markup-compatibility/2006">
          <mc:Choice Requires="x14">
            <control shapeId="4165" r:id="rId239" name="Check Box 1093">
              <controlPr defaultSize="0" autoFill="0" autoLine="0" autoPict="0">
                <anchor moveWithCells="1">
                  <from>
                    <xdr:col>9</xdr:col>
                    <xdr:colOff>38100</xdr:colOff>
                    <xdr:row>41</xdr:row>
                    <xdr:rowOff>0</xdr:rowOff>
                  </from>
                  <to>
                    <xdr:col>10</xdr:col>
                    <xdr:colOff>76200</xdr:colOff>
                    <xdr:row>42</xdr:row>
                    <xdr:rowOff>9525</xdr:rowOff>
                  </to>
                </anchor>
              </controlPr>
            </control>
          </mc:Choice>
        </mc:AlternateContent>
        <mc:AlternateContent xmlns:mc="http://schemas.openxmlformats.org/markup-compatibility/2006">
          <mc:Choice Requires="x14">
            <control shapeId="4166" r:id="rId240" name="Check Box 1094">
              <controlPr defaultSize="0" autoFill="0" autoLine="0" autoPict="0">
                <anchor moveWithCells="1">
                  <from>
                    <xdr:col>10</xdr:col>
                    <xdr:colOff>38100</xdr:colOff>
                    <xdr:row>41</xdr:row>
                    <xdr:rowOff>0</xdr:rowOff>
                  </from>
                  <to>
                    <xdr:col>11</xdr:col>
                    <xdr:colOff>76200</xdr:colOff>
                    <xdr:row>42</xdr:row>
                    <xdr:rowOff>9525</xdr:rowOff>
                  </to>
                </anchor>
              </controlPr>
            </control>
          </mc:Choice>
        </mc:AlternateContent>
        <mc:AlternateContent xmlns:mc="http://schemas.openxmlformats.org/markup-compatibility/2006">
          <mc:Choice Requires="x14">
            <control shapeId="4215" r:id="rId241" name="Check Box 1143">
              <controlPr defaultSize="0" autoFill="0" autoLine="0" autoPict="0">
                <anchor moveWithCells="1">
                  <from>
                    <xdr:col>3</xdr:col>
                    <xdr:colOff>38100</xdr:colOff>
                    <xdr:row>42</xdr:row>
                    <xdr:rowOff>0</xdr:rowOff>
                  </from>
                  <to>
                    <xdr:col>4</xdr:col>
                    <xdr:colOff>76200</xdr:colOff>
                    <xdr:row>43</xdr:row>
                    <xdr:rowOff>9525</xdr:rowOff>
                  </to>
                </anchor>
              </controlPr>
            </control>
          </mc:Choice>
        </mc:AlternateContent>
        <mc:AlternateContent xmlns:mc="http://schemas.openxmlformats.org/markup-compatibility/2006">
          <mc:Choice Requires="x14">
            <control shapeId="4216" r:id="rId242" name="Check Box 1144">
              <controlPr defaultSize="0" autoFill="0" autoLine="0" autoPict="0">
                <anchor moveWithCells="1">
                  <from>
                    <xdr:col>4</xdr:col>
                    <xdr:colOff>38100</xdr:colOff>
                    <xdr:row>42</xdr:row>
                    <xdr:rowOff>0</xdr:rowOff>
                  </from>
                  <to>
                    <xdr:col>5</xdr:col>
                    <xdr:colOff>76200</xdr:colOff>
                    <xdr:row>43</xdr:row>
                    <xdr:rowOff>9525</xdr:rowOff>
                  </to>
                </anchor>
              </controlPr>
            </control>
          </mc:Choice>
        </mc:AlternateContent>
        <mc:AlternateContent xmlns:mc="http://schemas.openxmlformats.org/markup-compatibility/2006">
          <mc:Choice Requires="x14">
            <control shapeId="4217" r:id="rId243" name="Check Box 1145">
              <controlPr defaultSize="0" autoFill="0" autoLine="0" autoPict="0">
                <anchor moveWithCells="1">
                  <from>
                    <xdr:col>5</xdr:col>
                    <xdr:colOff>38100</xdr:colOff>
                    <xdr:row>42</xdr:row>
                    <xdr:rowOff>0</xdr:rowOff>
                  </from>
                  <to>
                    <xdr:col>6</xdr:col>
                    <xdr:colOff>76200</xdr:colOff>
                    <xdr:row>43</xdr:row>
                    <xdr:rowOff>9525</xdr:rowOff>
                  </to>
                </anchor>
              </controlPr>
            </control>
          </mc:Choice>
        </mc:AlternateContent>
        <mc:AlternateContent xmlns:mc="http://schemas.openxmlformats.org/markup-compatibility/2006">
          <mc:Choice Requires="x14">
            <control shapeId="4218" r:id="rId244" name="Check Box 1146">
              <controlPr defaultSize="0" autoFill="0" autoLine="0" autoPict="0">
                <anchor moveWithCells="1">
                  <from>
                    <xdr:col>6</xdr:col>
                    <xdr:colOff>38100</xdr:colOff>
                    <xdr:row>42</xdr:row>
                    <xdr:rowOff>0</xdr:rowOff>
                  </from>
                  <to>
                    <xdr:col>7</xdr:col>
                    <xdr:colOff>76200</xdr:colOff>
                    <xdr:row>43</xdr:row>
                    <xdr:rowOff>9525</xdr:rowOff>
                  </to>
                </anchor>
              </controlPr>
            </control>
          </mc:Choice>
        </mc:AlternateContent>
        <mc:AlternateContent xmlns:mc="http://schemas.openxmlformats.org/markup-compatibility/2006">
          <mc:Choice Requires="x14">
            <control shapeId="4219" r:id="rId245" name="Check Box 1147">
              <controlPr defaultSize="0" autoFill="0" autoLine="0" autoPict="0">
                <anchor moveWithCells="1">
                  <from>
                    <xdr:col>7</xdr:col>
                    <xdr:colOff>38100</xdr:colOff>
                    <xdr:row>42</xdr:row>
                    <xdr:rowOff>0</xdr:rowOff>
                  </from>
                  <to>
                    <xdr:col>8</xdr:col>
                    <xdr:colOff>76200</xdr:colOff>
                    <xdr:row>43</xdr:row>
                    <xdr:rowOff>9525</xdr:rowOff>
                  </to>
                </anchor>
              </controlPr>
            </control>
          </mc:Choice>
        </mc:AlternateContent>
        <mc:AlternateContent xmlns:mc="http://schemas.openxmlformats.org/markup-compatibility/2006">
          <mc:Choice Requires="x14">
            <control shapeId="4220" r:id="rId246" name="Check Box 1148">
              <controlPr defaultSize="0" autoFill="0" autoLine="0" autoPict="0">
                <anchor moveWithCells="1">
                  <from>
                    <xdr:col>8</xdr:col>
                    <xdr:colOff>38100</xdr:colOff>
                    <xdr:row>42</xdr:row>
                    <xdr:rowOff>0</xdr:rowOff>
                  </from>
                  <to>
                    <xdr:col>9</xdr:col>
                    <xdr:colOff>76200</xdr:colOff>
                    <xdr:row>43</xdr:row>
                    <xdr:rowOff>9525</xdr:rowOff>
                  </to>
                </anchor>
              </controlPr>
            </control>
          </mc:Choice>
        </mc:AlternateContent>
        <mc:AlternateContent xmlns:mc="http://schemas.openxmlformats.org/markup-compatibility/2006">
          <mc:Choice Requires="x14">
            <control shapeId="4221" r:id="rId247" name="Check Box 1149">
              <controlPr defaultSize="0" autoFill="0" autoLine="0" autoPict="0">
                <anchor moveWithCells="1">
                  <from>
                    <xdr:col>9</xdr:col>
                    <xdr:colOff>38100</xdr:colOff>
                    <xdr:row>42</xdr:row>
                    <xdr:rowOff>0</xdr:rowOff>
                  </from>
                  <to>
                    <xdr:col>10</xdr:col>
                    <xdr:colOff>76200</xdr:colOff>
                    <xdr:row>43</xdr:row>
                    <xdr:rowOff>9525</xdr:rowOff>
                  </to>
                </anchor>
              </controlPr>
            </control>
          </mc:Choice>
        </mc:AlternateContent>
        <mc:AlternateContent xmlns:mc="http://schemas.openxmlformats.org/markup-compatibility/2006">
          <mc:Choice Requires="x14">
            <control shapeId="4222" r:id="rId248" name="Check Box 1150">
              <controlPr defaultSize="0" autoFill="0" autoLine="0" autoPict="0">
                <anchor moveWithCells="1">
                  <from>
                    <xdr:col>10</xdr:col>
                    <xdr:colOff>38100</xdr:colOff>
                    <xdr:row>42</xdr:row>
                    <xdr:rowOff>0</xdr:rowOff>
                  </from>
                  <to>
                    <xdr:col>11</xdr:col>
                    <xdr:colOff>76200</xdr:colOff>
                    <xdr:row>43</xdr:row>
                    <xdr:rowOff>9525</xdr:rowOff>
                  </to>
                </anchor>
              </controlPr>
            </control>
          </mc:Choice>
        </mc:AlternateContent>
        <mc:AlternateContent xmlns:mc="http://schemas.openxmlformats.org/markup-compatibility/2006">
          <mc:Choice Requires="x14">
            <control shapeId="4271" r:id="rId249" name="Check Box 1199">
              <controlPr defaultSize="0" autoFill="0" autoLine="0" autoPict="0">
                <anchor moveWithCells="1">
                  <from>
                    <xdr:col>3</xdr:col>
                    <xdr:colOff>38100</xdr:colOff>
                    <xdr:row>43</xdr:row>
                    <xdr:rowOff>0</xdr:rowOff>
                  </from>
                  <to>
                    <xdr:col>4</xdr:col>
                    <xdr:colOff>76200</xdr:colOff>
                    <xdr:row>44</xdr:row>
                    <xdr:rowOff>9525</xdr:rowOff>
                  </to>
                </anchor>
              </controlPr>
            </control>
          </mc:Choice>
        </mc:AlternateContent>
        <mc:AlternateContent xmlns:mc="http://schemas.openxmlformats.org/markup-compatibility/2006">
          <mc:Choice Requires="x14">
            <control shapeId="4272" r:id="rId250" name="Check Box 1200">
              <controlPr defaultSize="0" autoFill="0" autoLine="0" autoPict="0">
                <anchor moveWithCells="1">
                  <from>
                    <xdr:col>4</xdr:col>
                    <xdr:colOff>38100</xdr:colOff>
                    <xdr:row>43</xdr:row>
                    <xdr:rowOff>0</xdr:rowOff>
                  </from>
                  <to>
                    <xdr:col>5</xdr:col>
                    <xdr:colOff>76200</xdr:colOff>
                    <xdr:row>44</xdr:row>
                    <xdr:rowOff>9525</xdr:rowOff>
                  </to>
                </anchor>
              </controlPr>
            </control>
          </mc:Choice>
        </mc:AlternateContent>
        <mc:AlternateContent xmlns:mc="http://schemas.openxmlformats.org/markup-compatibility/2006">
          <mc:Choice Requires="x14">
            <control shapeId="4273" r:id="rId251" name="Check Box 1201">
              <controlPr defaultSize="0" autoFill="0" autoLine="0" autoPict="0">
                <anchor moveWithCells="1">
                  <from>
                    <xdr:col>5</xdr:col>
                    <xdr:colOff>38100</xdr:colOff>
                    <xdr:row>43</xdr:row>
                    <xdr:rowOff>0</xdr:rowOff>
                  </from>
                  <to>
                    <xdr:col>6</xdr:col>
                    <xdr:colOff>76200</xdr:colOff>
                    <xdr:row>44</xdr:row>
                    <xdr:rowOff>9525</xdr:rowOff>
                  </to>
                </anchor>
              </controlPr>
            </control>
          </mc:Choice>
        </mc:AlternateContent>
        <mc:AlternateContent xmlns:mc="http://schemas.openxmlformats.org/markup-compatibility/2006">
          <mc:Choice Requires="x14">
            <control shapeId="4274" r:id="rId252" name="Check Box 1202">
              <controlPr defaultSize="0" autoFill="0" autoLine="0" autoPict="0">
                <anchor moveWithCells="1">
                  <from>
                    <xdr:col>6</xdr:col>
                    <xdr:colOff>38100</xdr:colOff>
                    <xdr:row>43</xdr:row>
                    <xdr:rowOff>0</xdr:rowOff>
                  </from>
                  <to>
                    <xdr:col>7</xdr:col>
                    <xdr:colOff>76200</xdr:colOff>
                    <xdr:row>44</xdr:row>
                    <xdr:rowOff>9525</xdr:rowOff>
                  </to>
                </anchor>
              </controlPr>
            </control>
          </mc:Choice>
        </mc:AlternateContent>
        <mc:AlternateContent xmlns:mc="http://schemas.openxmlformats.org/markup-compatibility/2006">
          <mc:Choice Requires="x14">
            <control shapeId="4275" r:id="rId253" name="Check Box 1203">
              <controlPr defaultSize="0" autoFill="0" autoLine="0" autoPict="0">
                <anchor moveWithCells="1">
                  <from>
                    <xdr:col>7</xdr:col>
                    <xdr:colOff>38100</xdr:colOff>
                    <xdr:row>43</xdr:row>
                    <xdr:rowOff>0</xdr:rowOff>
                  </from>
                  <to>
                    <xdr:col>8</xdr:col>
                    <xdr:colOff>76200</xdr:colOff>
                    <xdr:row>44</xdr:row>
                    <xdr:rowOff>9525</xdr:rowOff>
                  </to>
                </anchor>
              </controlPr>
            </control>
          </mc:Choice>
        </mc:AlternateContent>
        <mc:AlternateContent xmlns:mc="http://schemas.openxmlformats.org/markup-compatibility/2006">
          <mc:Choice Requires="x14">
            <control shapeId="4276" r:id="rId254" name="Check Box 1204">
              <controlPr defaultSize="0" autoFill="0" autoLine="0" autoPict="0">
                <anchor moveWithCells="1">
                  <from>
                    <xdr:col>8</xdr:col>
                    <xdr:colOff>38100</xdr:colOff>
                    <xdr:row>43</xdr:row>
                    <xdr:rowOff>0</xdr:rowOff>
                  </from>
                  <to>
                    <xdr:col>9</xdr:col>
                    <xdr:colOff>76200</xdr:colOff>
                    <xdr:row>44</xdr:row>
                    <xdr:rowOff>9525</xdr:rowOff>
                  </to>
                </anchor>
              </controlPr>
            </control>
          </mc:Choice>
        </mc:AlternateContent>
        <mc:AlternateContent xmlns:mc="http://schemas.openxmlformats.org/markup-compatibility/2006">
          <mc:Choice Requires="x14">
            <control shapeId="4277" r:id="rId255" name="Check Box 1205">
              <controlPr defaultSize="0" autoFill="0" autoLine="0" autoPict="0">
                <anchor moveWithCells="1">
                  <from>
                    <xdr:col>9</xdr:col>
                    <xdr:colOff>38100</xdr:colOff>
                    <xdr:row>43</xdr:row>
                    <xdr:rowOff>0</xdr:rowOff>
                  </from>
                  <to>
                    <xdr:col>10</xdr:col>
                    <xdr:colOff>76200</xdr:colOff>
                    <xdr:row>44</xdr:row>
                    <xdr:rowOff>9525</xdr:rowOff>
                  </to>
                </anchor>
              </controlPr>
            </control>
          </mc:Choice>
        </mc:AlternateContent>
        <mc:AlternateContent xmlns:mc="http://schemas.openxmlformats.org/markup-compatibility/2006">
          <mc:Choice Requires="x14">
            <control shapeId="4278" r:id="rId256" name="Check Box 1206">
              <controlPr defaultSize="0" autoFill="0" autoLine="0" autoPict="0">
                <anchor moveWithCells="1">
                  <from>
                    <xdr:col>10</xdr:col>
                    <xdr:colOff>38100</xdr:colOff>
                    <xdr:row>43</xdr:row>
                    <xdr:rowOff>0</xdr:rowOff>
                  </from>
                  <to>
                    <xdr:col>11</xdr:col>
                    <xdr:colOff>76200</xdr:colOff>
                    <xdr:row>44</xdr:row>
                    <xdr:rowOff>9525</xdr:rowOff>
                  </to>
                </anchor>
              </controlPr>
            </control>
          </mc:Choice>
        </mc:AlternateContent>
        <mc:AlternateContent xmlns:mc="http://schemas.openxmlformats.org/markup-compatibility/2006">
          <mc:Choice Requires="x14">
            <control shapeId="4327" r:id="rId257" name="Check Box 1255">
              <controlPr defaultSize="0" autoFill="0" autoLine="0" autoPict="0">
                <anchor moveWithCells="1">
                  <from>
                    <xdr:col>3</xdr:col>
                    <xdr:colOff>38100</xdr:colOff>
                    <xdr:row>44</xdr:row>
                    <xdr:rowOff>0</xdr:rowOff>
                  </from>
                  <to>
                    <xdr:col>4</xdr:col>
                    <xdr:colOff>76200</xdr:colOff>
                    <xdr:row>45</xdr:row>
                    <xdr:rowOff>9525</xdr:rowOff>
                  </to>
                </anchor>
              </controlPr>
            </control>
          </mc:Choice>
        </mc:AlternateContent>
        <mc:AlternateContent xmlns:mc="http://schemas.openxmlformats.org/markup-compatibility/2006">
          <mc:Choice Requires="x14">
            <control shapeId="4328" r:id="rId258" name="Check Box 1256">
              <controlPr defaultSize="0" autoFill="0" autoLine="0" autoPict="0">
                <anchor moveWithCells="1">
                  <from>
                    <xdr:col>4</xdr:col>
                    <xdr:colOff>38100</xdr:colOff>
                    <xdr:row>44</xdr:row>
                    <xdr:rowOff>0</xdr:rowOff>
                  </from>
                  <to>
                    <xdr:col>5</xdr:col>
                    <xdr:colOff>76200</xdr:colOff>
                    <xdr:row>45</xdr:row>
                    <xdr:rowOff>9525</xdr:rowOff>
                  </to>
                </anchor>
              </controlPr>
            </control>
          </mc:Choice>
        </mc:AlternateContent>
        <mc:AlternateContent xmlns:mc="http://schemas.openxmlformats.org/markup-compatibility/2006">
          <mc:Choice Requires="x14">
            <control shapeId="4329" r:id="rId259" name="Check Box 1257">
              <controlPr defaultSize="0" autoFill="0" autoLine="0" autoPict="0">
                <anchor moveWithCells="1">
                  <from>
                    <xdr:col>5</xdr:col>
                    <xdr:colOff>38100</xdr:colOff>
                    <xdr:row>44</xdr:row>
                    <xdr:rowOff>0</xdr:rowOff>
                  </from>
                  <to>
                    <xdr:col>6</xdr:col>
                    <xdr:colOff>76200</xdr:colOff>
                    <xdr:row>45</xdr:row>
                    <xdr:rowOff>9525</xdr:rowOff>
                  </to>
                </anchor>
              </controlPr>
            </control>
          </mc:Choice>
        </mc:AlternateContent>
        <mc:AlternateContent xmlns:mc="http://schemas.openxmlformats.org/markup-compatibility/2006">
          <mc:Choice Requires="x14">
            <control shapeId="4330" r:id="rId260" name="Check Box 1258">
              <controlPr defaultSize="0" autoFill="0" autoLine="0" autoPict="0">
                <anchor moveWithCells="1">
                  <from>
                    <xdr:col>6</xdr:col>
                    <xdr:colOff>38100</xdr:colOff>
                    <xdr:row>44</xdr:row>
                    <xdr:rowOff>0</xdr:rowOff>
                  </from>
                  <to>
                    <xdr:col>7</xdr:col>
                    <xdr:colOff>76200</xdr:colOff>
                    <xdr:row>45</xdr:row>
                    <xdr:rowOff>9525</xdr:rowOff>
                  </to>
                </anchor>
              </controlPr>
            </control>
          </mc:Choice>
        </mc:AlternateContent>
        <mc:AlternateContent xmlns:mc="http://schemas.openxmlformats.org/markup-compatibility/2006">
          <mc:Choice Requires="x14">
            <control shapeId="4331" r:id="rId261" name="Check Box 1259">
              <controlPr defaultSize="0" autoFill="0" autoLine="0" autoPict="0">
                <anchor moveWithCells="1">
                  <from>
                    <xdr:col>7</xdr:col>
                    <xdr:colOff>38100</xdr:colOff>
                    <xdr:row>44</xdr:row>
                    <xdr:rowOff>0</xdr:rowOff>
                  </from>
                  <to>
                    <xdr:col>8</xdr:col>
                    <xdr:colOff>76200</xdr:colOff>
                    <xdr:row>45</xdr:row>
                    <xdr:rowOff>9525</xdr:rowOff>
                  </to>
                </anchor>
              </controlPr>
            </control>
          </mc:Choice>
        </mc:AlternateContent>
        <mc:AlternateContent xmlns:mc="http://schemas.openxmlformats.org/markup-compatibility/2006">
          <mc:Choice Requires="x14">
            <control shapeId="4332" r:id="rId262" name="Check Box 1260">
              <controlPr defaultSize="0" autoFill="0" autoLine="0" autoPict="0">
                <anchor moveWithCells="1">
                  <from>
                    <xdr:col>8</xdr:col>
                    <xdr:colOff>38100</xdr:colOff>
                    <xdr:row>44</xdr:row>
                    <xdr:rowOff>0</xdr:rowOff>
                  </from>
                  <to>
                    <xdr:col>9</xdr:col>
                    <xdr:colOff>76200</xdr:colOff>
                    <xdr:row>45</xdr:row>
                    <xdr:rowOff>9525</xdr:rowOff>
                  </to>
                </anchor>
              </controlPr>
            </control>
          </mc:Choice>
        </mc:AlternateContent>
        <mc:AlternateContent xmlns:mc="http://schemas.openxmlformats.org/markup-compatibility/2006">
          <mc:Choice Requires="x14">
            <control shapeId="4333" r:id="rId263" name="Check Box 1261">
              <controlPr defaultSize="0" autoFill="0" autoLine="0" autoPict="0">
                <anchor moveWithCells="1">
                  <from>
                    <xdr:col>9</xdr:col>
                    <xdr:colOff>38100</xdr:colOff>
                    <xdr:row>44</xdr:row>
                    <xdr:rowOff>0</xdr:rowOff>
                  </from>
                  <to>
                    <xdr:col>10</xdr:col>
                    <xdr:colOff>76200</xdr:colOff>
                    <xdr:row>45</xdr:row>
                    <xdr:rowOff>9525</xdr:rowOff>
                  </to>
                </anchor>
              </controlPr>
            </control>
          </mc:Choice>
        </mc:AlternateContent>
        <mc:AlternateContent xmlns:mc="http://schemas.openxmlformats.org/markup-compatibility/2006">
          <mc:Choice Requires="x14">
            <control shapeId="4334" r:id="rId264" name="Check Box 1262">
              <controlPr defaultSize="0" autoFill="0" autoLine="0" autoPict="0">
                <anchor moveWithCells="1">
                  <from>
                    <xdr:col>10</xdr:col>
                    <xdr:colOff>38100</xdr:colOff>
                    <xdr:row>44</xdr:row>
                    <xdr:rowOff>0</xdr:rowOff>
                  </from>
                  <to>
                    <xdr:col>11</xdr:col>
                    <xdr:colOff>76200</xdr:colOff>
                    <xdr:row>45</xdr:row>
                    <xdr:rowOff>9525</xdr:rowOff>
                  </to>
                </anchor>
              </controlPr>
            </control>
          </mc:Choice>
        </mc:AlternateContent>
        <mc:AlternateContent xmlns:mc="http://schemas.openxmlformats.org/markup-compatibility/2006">
          <mc:Choice Requires="x14">
            <control shapeId="4383" r:id="rId265" name="Check Box 1311">
              <controlPr defaultSize="0" autoFill="0" autoLine="0" autoPict="0">
                <anchor moveWithCells="1">
                  <from>
                    <xdr:col>3</xdr:col>
                    <xdr:colOff>38100</xdr:colOff>
                    <xdr:row>45</xdr:row>
                    <xdr:rowOff>0</xdr:rowOff>
                  </from>
                  <to>
                    <xdr:col>4</xdr:col>
                    <xdr:colOff>76200</xdr:colOff>
                    <xdr:row>46</xdr:row>
                    <xdr:rowOff>9525</xdr:rowOff>
                  </to>
                </anchor>
              </controlPr>
            </control>
          </mc:Choice>
        </mc:AlternateContent>
        <mc:AlternateContent xmlns:mc="http://schemas.openxmlformats.org/markup-compatibility/2006">
          <mc:Choice Requires="x14">
            <control shapeId="4384" r:id="rId266" name="Check Box 1312">
              <controlPr defaultSize="0" autoFill="0" autoLine="0" autoPict="0">
                <anchor moveWithCells="1">
                  <from>
                    <xdr:col>4</xdr:col>
                    <xdr:colOff>38100</xdr:colOff>
                    <xdr:row>45</xdr:row>
                    <xdr:rowOff>0</xdr:rowOff>
                  </from>
                  <to>
                    <xdr:col>5</xdr:col>
                    <xdr:colOff>76200</xdr:colOff>
                    <xdr:row>46</xdr:row>
                    <xdr:rowOff>9525</xdr:rowOff>
                  </to>
                </anchor>
              </controlPr>
            </control>
          </mc:Choice>
        </mc:AlternateContent>
        <mc:AlternateContent xmlns:mc="http://schemas.openxmlformats.org/markup-compatibility/2006">
          <mc:Choice Requires="x14">
            <control shapeId="4385" r:id="rId267" name="Check Box 1313">
              <controlPr defaultSize="0" autoFill="0" autoLine="0" autoPict="0">
                <anchor moveWithCells="1">
                  <from>
                    <xdr:col>5</xdr:col>
                    <xdr:colOff>38100</xdr:colOff>
                    <xdr:row>45</xdr:row>
                    <xdr:rowOff>0</xdr:rowOff>
                  </from>
                  <to>
                    <xdr:col>6</xdr:col>
                    <xdr:colOff>76200</xdr:colOff>
                    <xdr:row>46</xdr:row>
                    <xdr:rowOff>9525</xdr:rowOff>
                  </to>
                </anchor>
              </controlPr>
            </control>
          </mc:Choice>
        </mc:AlternateContent>
        <mc:AlternateContent xmlns:mc="http://schemas.openxmlformats.org/markup-compatibility/2006">
          <mc:Choice Requires="x14">
            <control shapeId="4386" r:id="rId268" name="Check Box 1314">
              <controlPr defaultSize="0" autoFill="0" autoLine="0" autoPict="0">
                <anchor moveWithCells="1">
                  <from>
                    <xdr:col>6</xdr:col>
                    <xdr:colOff>38100</xdr:colOff>
                    <xdr:row>45</xdr:row>
                    <xdr:rowOff>0</xdr:rowOff>
                  </from>
                  <to>
                    <xdr:col>7</xdr:col>
                    <xdr:colOff>76200</xdr:colOff>
                    <xdr:row>46</xdr:row>
                    <xdr:rowOff>9525</xdr:rowOff>
                  </to>
                </anchor>
              </controlPr>
            </control>
          </mc:Choice>
        </mc:AlternateContent>
        <mc:AlternateContent xmlns:mc="http://schemas.openxmlformats.org/markup-compatibility/2006">
          <mc:Choice Requires="x14">
            <control shapeId="4387" r:id="rId269" name="Check Box 1315">
              <controlPr defaultSize="0" autoFill="0" autoLine="0" autoPict="0">
                <anchor moveWithCells="1">
                  <from>
                    <xdr:col>7</xdr:col>
                    <xdr:colOff>38100</xdr:colOff>
                    <xdr:row>45</xdr:row>
                    <xdr:rowOff>0</xdr:rowOff>
                  </from>
                  <to>
                    <xdr:col>8</xdr:col>
                    <xdr:colOff>76200</xdr:colOff>
                    <xdr:row>46</xdr:row>
                    <xdr:rowOff>9525</xdr:rowOff>
                  </to>
                </anchor>
              </controlPr>
            </control>
          </mc:Choice>
        </mc:AlternateContent>
        <mc:AlternateContent xmlns:mc="http://schemas.openxmlformats.org/markup-compatibility/2006">
          <mc:Choice Requires="x14">
            <control shapeId="4388" r:id="rId270" name="Check Box 1316">
              <controlPr defaultSize="0" autoFill="0" autoLine="0" autoPict="0">
                <anchor moveWithCells="1">
                  <from>
                    <xdr:col>8</xdr:col>
                    <xdr:colOff>38100</xdr:colOff>
                    <xdr:row>45</xdr:row>
                    <xdr:rowOff>0</xdr:rowOff>
                  </from>
                  <to>
                    <xdr:col>9</xdr:col>
                    <xdr:colOff>76200</xdr:colOff>
                    <xdr:row>46</xdr:row>
                    <xdr:rowOff>9525</xdr:rowOff>
                  </to>
                </anchor>
              </controlPr>
            </control>
          </mc:Choice>
        </mc:AlternateContent>
        <mc:AlternateContent xmlns:mc="http://schemas.openxmlformats.org/markup-compatibility/2006">
          <mc:Choice Requires="x14">
            <control shapeId="4389" r:id="rId271" name="Check Box 1317">
              <controlPr defaultSize="0" autoFill="0" autoLine="0" autoPict="0">
                <anchor moveWithCells="1">
                  <from>
                    <xdr:col>9</xdr:col>
                    <xdr:colOff>38100</xdr:colOff>
                    <xdr:row>45</xdr:row>
                    <xdr:rowOff>0</xdr:rowOff>
                  </from>
                  <to>
                    <xdr:col>10</xdr:col>
                    <xdr:colOff>76200</xdr:colOff>
                    <xdr:row>46</xdr:row>
                    <xdr:rowOff>9525</xdr:rowOff>
                  </to>
                </anchor>
              </controlPr>
            </control>
          </mc:Choice>
        </mc:AlternateContent>
        <mc:AlternateContent xmlns:mc="http://schemas.openxmlformats.org/markup-compatibility/2006">
          <mc:Choice Requires="x14">
            <control shapeId="4390" r:id="rId272" name="Check Box 1318">
              <controlPr defaultSize="0" autoFill="0" autoLine="0" autoPict="0">
                <anchor moveWithCells="1">
                  <from>
                    <xdr:col>10</xdr:col>
                    <xdr:colOff>38100</xdr:colOff>
                    <xdr:row>45</xdr:row>
                    <xdr:rowOff>0</xdr:rowOff>
                  </from>
                  <to>
                    <xdr:col>11</xdr:col>
                    <xdr:colOff>76200</xdr:colOff>
                    <xdr:row>46</xdr:row>
                    <xdr:rowOff>9525</xdr:rowOff>
                  </to>
                </anchor>
              </controlPr>
            </control>
          </mc:Choice>
        </mc:AlternateContent>
        <mc:AlternateContent xmlns:mc="http://schemas.openxmlformats.org/markup-compatibility/2006">
          <mc:Choice Requires="x14">
            <control shapeId="4439" r:id="rId273" name="Check Box 1367">
              <controlPr defaultSize="0" autoFill="0" autoLine="0" autoPict="0">
                <anchor moveWithCells="1">
                  <from>
                    <xdr:col>3</xdr:col>
                    <xdr:colOff>38100</xdr:colOff>
                    <xdr:row>46</xdr:row>
                    <xdr:rowOff>0</xdr:rowOff>
                  </from>
                  <to>
                    <xdr:col>4</xdr:col>
                    <xdr:colOff>76200</xdr:colOff>
                    <xdr:row>47</xdr:row>
                    <xdr:rowOff>9525</xdr:rowOff>
                  </to>
                </anchor>
              </controlPr>
            </control>
          </mc:Choice>
        </mc:AlternateContent>
        <mc:AlternateContent xmlns:mc="http://schemas.openxmlformats.org/markup-compatibility/2006">
          <mc:Choice Requires="x14">
            <control shapeId="4440" r:id="rId274" name="Check Box 1368">
              <controlPr defaultSize="0" autoFill="0" autoLine="0" autoPict="0">
                <anchor moveWithCells="1">
                  <from>
                    <xdr:col>4</xdr:col>
                    <xdr:colOff>38100</xdr:colOff>
                    <xdr:row>46</xdr:row>
                    <xdr:rowOff>0</xdr:rowOff>
                  </from>
                  <to>
                    <xdr:col>5</xdr:col>
                    <xdr:colOff>76200</xdr:colOff>
                    <xdr:row>47</xdr:row>
                    <xdr:rowOff>9525</xdr:rowOff>
                  </to>
                </anchor>
              </controlPr>
            </control>
          </mc:Choice>
        </mc:AlternateContent>
        <mc:AlternateContent xmlns:mc="http://schemas.openxmlformats.org/markup-compatibility/2006">
          <mc:Choice Requires="x14">
            <control shapeId="4441" r:id="rId275" name="Check Box 1369">
              <controlPr defaultSize="0" autoFill="0" autoLine="0" autoPict="0">
                <anchor moveWithCells="1">
                  <from>
                    <xdr:col>5</xdr:col>
                    <xdr:colOff>38100</xdr:colOff>
                    <xdr:row>46</xdr:row>
                    <xdr:rowOff>0</xdr:rowOff>
                  </from>
                  <to>
                    <xdr:col>6</xdr:col>
                    <xdr:colOff>76200</xdr:colOff>
                    <xdr:row>47</xdr:row>
                    <xdr:rowOff>9525</xdr:rowOff>
                  </to>
                </anchor>
              </controlPr>
            </control>
          </mc:Choice>
        </mc:AlternateContent>
        <mc:AlternateContent xmlns:mc="http://schemas.openxmlformats.org/markup-compatibility/2006">
          <mc:Choice Requires="x14">
            <control shapeId="4442" r:id="rId276" name="Check Box 1370">
              <controlPr defaultSize="0" autoFill="0" autoLine="0" autoPict="0">
                <anchor moveWithCells="1">
                  <from>
                    <xdr:col>6</xdr:col>
                    <xdr:colOff>38100</xdr:colOff>
                    <xdr:row>46</xdr:row>
                    <xdr:rowOff>0</xdr:rowOff>
                  </from>
                  <to>
                    <xdr:col>7</xdr:col>
                    <xdr:colOff>76200</xdr:colOff>
                    <xdr:row>47</xdr:row>
                    <xdr:rowOff>9525</xdr:rowOff>
                  </to>
                </anchor>
              </controlPr>
            </control>
          </mc:Choice>
        </mc:AlternateContent>
        <mc:AlternateContent xmlns:mc="http://schemas.openxmlformats.org/markup-compatibility/2006">
          <mc:Choice Requires="x14">
            <control shapeId="4443" r:id="rId277" name="Check Box 1371">
              <controlPr defaultSize="0" autoFill="0" autoLine="0" autoPict="0">
                <anchor moveWithCells="1">
                  <from>
                    <xdr:col>7</xdr:col>
                    <xdr:colOff>38100</xdr:colOff>
                    <xdr:row>46</xdr:row>
                    <xdr:rowOff>0</xdr:rowOff>
                  </from>
                  <to>
                    <xdr:col>8</xdr:col>
                    <xdr:colOff>76200</xdr:colOff>
                    <xdr:row>47</xdr:row>
                    <xdr:rowOff>9525</xdr:rowOff>
                  </to>
                </anchor>
              </controlPr>
            </control>
          </mc:Choice>
        </mc:AlternateContent>
        <mc:AlternateContent xmlns:mc="http://schemas.openxmlformats.org/markup-compatibility/2006">
          <mc:Choice Requires="x14">
            <control shapeId="4444" r:id="rId278" name="Check Box 1372">
              <controlPr defaultSize="0" autoFill="0" autoLine="0" autoPict="0">
                <anchor moveWithCells="1">
                  <from>
                    <xdr:col>8</xdr:col>
                    <xdr:colOff>38100</xdr:colOff>
                    <xdr:row>46</xdr:row>
                    <xdr:rowOff>0</xdr:rowOff>
                  </from>
                  <to>
                    <xdr:col>9</xdr:col>
                    <xdr:colOff>76200</xdr:colOff>
                    <xdr:row>47</xdr:row>
                    <xdr:rowOff>9525</xdr:rowOff>
                  </to>
                </anchor>
              </controlPr>
            </control>
          </mc:Choice>
        </mc:AlternateContent>
        <mc:AlternateContent xmlns:mc="http://schemas.openxmlformats.org/markup-compatibility/2006">
          <mc:Choice Requires="x14">
            <control shapeId="4445" r:id="rId279" name="Check Box 1373">
              <controlPr defaultSize="0" autoFill="0" autoLine="0" autoPict="0">
                <anchor moveWithCells="1">
                  <from>
                    <xdr:col>9</xdr:col>
                    <xdr:colOff>38100</xdr:colOff>
                    <xdr:row>46</xdr:row>
                    <xdr:rowOff>0</xdr:rowOff>
                  </from>
                  <to>
                    <xdr:col>10</xdr:col>
                    <xdr:colOff>76200</xdr:colOff>
                    <xdr:row>47</xdr:row>
                    <xdr:rowOff>9525</xdr:rowOff>
                  </to>
                </anchor>
              </controlPr>
            </control>
          </mc:Choice>
        </mc:AlternateContent>
        <mc:AlternateContent xmlns:mc="http://schemas.openxmlformats.org/markup-compatibility/2006">
          <mc:Choice Requires="x14">
            <control shapeId="4446" r:id="rId280" name="Check Box 1374">
              <controlPr defaultSize="0" autoFill="0" autoLine="0" autoPict="0">
                <anchor moveWithCells="1">
                  <from>
                    <xdr:col>10</xdr:col>
                    <xdr:colOff>38100</xdr:colOff>
                    <xdr:row>46</xdr:row>
                    <xdr:rowOff>0</xdr:rowOff>
                  </from>
                  <to>
                    <xdr:col>11</xdr:col>
                    <xdr:colOff>76200</xdr:colOff>
                    <xdr:row>47</xdr:row>
                    <xdr:rowOff>9525</xdr:rowOff>
                  </to>
                </anchor>
              </controlPr>
            </control>
          </mc:Choice>
        </mc:AlternateContent>
        <mc:AlternateContent xmlns:mc="http://schemas.openxmlformats.org/markup-compatibility/2006">
          <mc:Choice Requires="x14">
            <control shapeId="4491" r:id="rId281" name="Check Box 1419">
              <controlPr defaultSize="0" autoFill="0" autoLine="0" autoPict="0">
                <anchor moveWithCells="1">
                  <from>
                    <xdr:col>7</xdr:col>
                    <xdr:colOff>38100</xdr:colOff>
                    <xdr:row>47</xdr:row>
                    <xdr:rowOff>0</xdr:rowOff>
                  </from>
                  <to>
                    <xdr:col>8</xdr:col>
                    <xdr:colOff>76200</xdr:colOff>
                    <xdr:row>48</xdr:row>
                    <xdr:rowOff>9525</xdr:rowOff>
                  </to>
                </anchor>
              </controlPr>
            </control>
          </mc:Choice>
        </mc:AlternateContent>
        <mc:AlternateContent xmlns:mc="http://schemas.openxmlformats.org/markup-compatibility/2006">
          <mc:Choice Requires="x14">
            <control shapeId="4495" r:id="rId282" name="Check Box 1423">
              <controlPr defaultSize="0" autoFill="0" autoLine="0" autoPict="0">
                <anchor moveWithCells="1">
                  <from>
                    <xdr:col>3</xdr:col>
                    <xdr:colOff>38100</xdr:colOff>
                    <xdr:row>47</xdr:row>
                    <xdr:rowOff>0</xdr:rowOff>
                  </from>
                  <to>
                    <xdr:col>4</xdr:col>
                    <xdr:colOff>76200</xdr:colOff>
                    <xdr:row>48</xdr:row>
                    <xdr:rowOff>9525</xdr:rowOff>
                  </to>
                </anchor>
              </controlPr>
            </control>
          </mc:Choice>
        </mc:AlternateContent>
        <mc:AlternateContent xmlns:mc="http://schemas.openxmlformats.org/markup-compatibility/2006">
          <mc:Choice Requires="x14">
            <control shapeId="4496" r:id="rId283" name="Check Box 1424">
              <controlPr defaultSize="0" autoFill="0" autoLine="0" autoPict="0">
                <anchor moveWithCells="1">
                  <from>
                    <xdr:col>4</xdr:col>
                    <xdr:colOff>38100</xdr:colOff>
                    <xdr:row>47</xdr:row>
                    <xdr:rowOff>0</xdr:rowOff>
                  </from>
                  <to>
                    <xdr:col>5</xdr:col>
                    <xdr:colOff>76200</xdr:colOff>
                    <xdr:row>48</xdr:row>
                    <xdr:rowOff>9525</xdr:rowOff>
                  </to>
                </anchor>
              </controlPr>
            </control>
          </mc:Choice>
        </mc:AlternateContent>
        <mc:AlternateContent xmlns:mc="http://schemas.openxmlformats.org/markup-compatibility/2006">
          <mc:Choice Requires="x14">
            <control shapeId="4497" r:id="rId284" name="Check Box 1425">
              <controlPr defaultSize="0" autoFill="0" autoLine="0" autoPict="0">
                <anchor moveWithCells="1">
                  <from>
                    <xdr:col>5</xdr:col>
                    <xdr:colOff>38100</xdr:colOff>
                    <xdr:row>47</xdr:row>
                    <xdr:rowOff>0</xdr:rowOff>
                  </from>
                  <to>
                    <xdr:col>6</xdr:col>
                    <xdr:colOff>76200</xdr:colOff>
                    <xdr:row>48</xdr:row>
                    <xdr:rowOff>9525</xdr:rowOff>
                  </to>
                </anchor>
              </controlPr>
            </control>
          </mc:Choice>
        </mc:AlternateContent>
        <mc:AlternateContent xmlns:mc="http://schemas.openxmlformats.org/markup-compatibility/2006">
          <mc:Choice Requires="x14">
            <control shapeId="4498" r:id="rId285" name="Check Box 1426">
              <controlPr defaultSize="0" autoFill="0" autoLine="0" autoPict="0">
                <anchor moveWithCells="1">
                  <from>
                    <xdr:col>6</xdr:col>
                    <xdr:colOff>38100</xdr:colOff>
                    <xdr:row>47</xdr:row>
                    <xdr:rowOff>0</xdr:rowOff>
                  </from>
                  <to>
                    <xdr:col>7</xdr:col>
                    <xdr:colOff>76200</xdr:colOff>
                    <xdr:row>48</xdr:row>
                    <xdr:rowOff>9525</xdr:rowOff>
                  </to>
                </anchor>
              </controlPr>
            </control>
          </mc:Choice>
        </mc:AlternateContent>
        <mc:AlternateContent xmlns:mc="http://schemas.openxmlformats.org/markup-compatibility/2006">
          <mc:Choice Requires="x14">
            <control shapeId="4500" r:id="rId286" name="Check Box 1428">
              <controlPr defaultSize="0" autoFill="0" autoLine="0" autoPict="0">
                <anchor moveWithCells="1">
                  <from>
                    <xdr:col>8</xdr:col>
                    <xdr:colOff>38100</xdr:colOff>
                    <xdr:row>47</xdr:row>
                    <xdr:rowOff>0</xdr:rowOff>
                  </from>
                  <to>
                    <xdr:col>9</xdr:col>
                    <xdr:colOff>76200</xdr:colOff>
                    <xdr:row>48</xdr:row>
                    <xdr:rowOff>9525</xdr:rowOff>
                  </to>
                </anchor>
              </controlPr>
            </control>
          </mc:Choice>
        </mc:AlternateContent>
        <mc:AlternateContent xmlns:mc="http://schemas.openxmlformats.org/markup-compatibility/2006">
          <mc:Choice Requires="x14">
            <control shapeId="4501" r:id="rId287" name="Check Box 1429">
              <controlPr defaultSize="0" autoFill="0" autoLine="0" autoPict="0">
                <anchor moveWithCells="1">
                  <from>
                    <xdr:col>9</xdr:col>
                    <xdr:colOff>38100</xdr:colOff>
                    <xdr:row>47</xdr:row>
                    <xdr:rowOff>0</xdr:rowOff>
                  </from>
                  <to>
                    <xdr:col>10</xdr:col>
                    <xdr:colOff>76200</xdr:colOff>
                    <xdr:row>48</xdr:row>
                    <xdr:rowOff>9525</xdr:rowOff>
                  </to>
                </anchor>
              </controlPr>
            </control>
          </mc:Choice>
        </mc:AlternateContent>
        <mc:AlternateContent xmlns:mc="http://schemas.openxmlformats.org/markup-compatibility/2006">
          <mc:Choice Requires="x14">
            <control shapeId="4502" r:id="rId288" name="Check Box 1430">
              <controlPr defaultSize="0" autoFill="0" autoLine="0" autoPict="0">
                <anchor moveWithCells="1">
                  <from>
                    <xdr:col>10</xdr:col>
                    <xdr:colOff>38100</xdr:colOff>
                    <xdr:row>47</xdr:row>
                    <xdr:rowOff>9525</xdr:rowOff>
                  </from>
                  <to>
                    <xdr:col>11</xdr:col>
                    <xdr:colOff>76200</xdr:colOff>
                    <xdr:row>48</xdr:row>
                    <xdr:rowOff>19050</xdr:rowOff>
                  </to>
                </anchor>
              </controlPr>
            </control>
          </mc:Choice>
        </mc:AlternateContent>
        <mc:AlternateContent xmlns:mc="http://schemas.openxmlformats.org/markup-compatibility/2006">
          <mc:Choice Requires="x14">
            <control shapeId="4538" r:id="rId289" name="Check Box 1466">
              <controlPr defaultSize="0" autoFill="0" autoLine="0" autoPict="0">
                <anchor moveWithCells="1">
                  <from>
                    <xdr:col>3</xdr:col>
                    <xdr:colOff>38100</xdr:colOff>
                    <xdr:row>48</xdr:row>
                    <xdr:rowOff>0</xdr:rowOff>
                  </from>
                  <to>
                    <xdr:col>4</xdr:col>
                    <xdr:colOff>76200</xdr:colOff>
                    <xdr:row>49</xdr:row>
                    <xdr:rowOff>9525</xdr:rowOff>
                  </to>
                </anchor>
              </controlPr>
            </control>
          </mc:Choice>
        </mc:AlternateContent>
        <mc:AlternateContent xmlns:mc="http://schemas.openxmlformats.org/markup-compatibility/2006">
          <mc:Choice Requires="x14">
            <control shapeId="4539" r:id="rId290" name="Check Box 1467">
              <controlPr defaultSize="0" autoFill="0" autoLine="0" autoPict="0">
                <anchor moveWithCells="1">
                  <from>
                    <xdr:col>4</xdr:col>
                    <xdr:colOff>38100</xdr:colOff>
                    <xdr:row>48</xdr:row>
                    <xdr:rowOff>0</xdr:rowOff>
                  </from>
                  <to>
                    <xdr:col>5</xdr:col>
                    <xdr:colOff>76200</xdr:colOff>
                    <xdr:row>49</xdr:row>
                    <xdr:rowOff>9525</xdr:rowOff>
                  </to>
                </anchor>
              </controlPr>
            </control>
          </mc:Choice>
        </mc:AlternateContent>
        <mc:AlternateContent xmlns:mc="http://schemas.openxmlformats.org/markup-compatibility/2006">
          <mc:Choice Requires="x14">
            <control shapeId="4540" r:id="rId291" name="Check Box 1468">
              <controlPr defaultSize="0" autoFill="0" autoLine="0" autoPict="0">
                <anchor moveWithCells="1">
                  <from>
                    <xdr:col>5</xdr:col>
                    <xdr:colOff>38100</xdr:colOff>
                    <xdr:row>48</xdr:row>
                    <xdr:rowOff>0</xdr:rowOff>
                  </from>
                  <to>
                    <xdr:col>6</xdr:col>
                    <xdr:colOff>76200</xdr:colOff>
                    <xdr:row>49</xdr:row>
                    <xdr:rowOff>9525</xdr:rowOff>
                  </to>
                </anchor>
              </controlPr>
            </control>
          </mc:Choice>
        </mc:AlternateContent>
        <mc:AlternateContent xmlns:mc="http://schemas.openxmlformats.org/markup-compatibility/2006">
          <mc:Choice Requires="x14">
            <control shapeId="4541" r:id="rId292" name="Check Box 1469">
              <controlPr defaultSize="0" autoFill="0" autoLine="0" autoPict="0">
                <anchor moveWithCells="1">
                  <from>
                    <xdr:col>6</xdr:col>
                    <xdr:colOff>38100</xdr:colOff>
                    <xdr:row>48</xdr:row>
                    <xdr:rowOff>0</xdr:rowOff>
                  </from>
                  <to>
                    <xdr:col>7</xdr:col>
                    <xdr:colOff>76200</xdr:colOff>
                    <xdr:row>49</xdr:row>
                    <xdr:rowOff>9525</xdr:rowOff>
                  </to>
                </anchor>
              </controlPr>
            </control>
          </mc:Choice>
        </mc:AlternateContent>
        <mc:AlternateContent xmlns:mc="http://schemas.openxmlformats.org/markup-compatibility/2006">
          <mc:Choice Requires="x14">
            <control shapeId="4542" r:id="rId293" name="Check Box 1470">
              <controlPr defaultSize="0" autoFill="0" autoLine="0" autoPict="0">
                <anchor moveWithCells="1">
                  <from>
                    <xdr:col>7</xdr:col>
                    <xdr:colOff>38100</xdr:colOff>
                    <xdr:row>48</xdr:row>
                    <xdr:rowOff>0</xdr:rowOff>
                  </from>
                  <to>
                    <xdr:col>8</xdr:col>
                    <xdr:colOff>76200</xdr:colOff>
                    <xdr:row>49</xdr:row>
                    <xdr:rowOff>9525</xdr:rowOff>
                  </to>
                </anchor>
              </controlPr>
            </control>
          </mc:Choice>
        </mc:AlternateContent>
        <mc:AlternateContent xmlns:mc="http://schemas.openxmlformats.org/markup-compatibility/2006">
          <mc:Choice Requires="x14">
            <control shapeId="4543" r:id="rId294" name="Check Box 1471">
              <controlPr defaultSize="0" autoFill="0" autoLine="0" autoPict="0">
                <anchor moveWithCells="1">
                  <from>
                    <xdr:col>8</xdr:col>
                    <xdr:colOff>38100</xdr:colOff>
                    <xdr:row>48</xdr:row>
                    <xdr:rowOff>0</xdr:rowOff>
                  </from>
                  <to>
                    <xdr:col>9</xdr:col>
                    <xdr:colOff>76200</xdr:colOff>
                    <xdr:row>49</xdr:row>
                    <xdr:rowOff>9525</xdr:rowOff>
                  </to>
                </anchor>
              </controlPr>
            </control>
          </mc:Choice>
        </mc:AlternateContent>
        <mc:AlternateContent xmlns:mc="http://schemas.openxmlformats.org/markup-compatibility/2006">
          <mc:Choice Requires="x14">
            <control shapeId="4544" r:id="rId295" name="Check Box 1472">
              <controlPr defaultSize="0" autoFill="0" autoLine="0" autoPict="0">
                <anchor moveWithCells="1">
                  <from>
                    <xdr:col>9</xdr:col>
                    <xdr:colOff>38100</xdr:colOff>
                    <xdr:row>48</xdr:row>
                    <xdr:rowOff>0</xdr:rowOff>
                  </from>
                  <to>
                    <xdr:col>10</xdr:col>
                    <xdr:colOff>76200</xdr:colOff>
                    <xdr:row>49</xdr:row>
                    <xdr:rowOff>9525</xdr:rowOff>
                  </to>
                </anchor>
              </controlPr>
            </control>
          </mc:Choice>
        </mc:AlternateContent>
        <mc:AlternateContent xmlns:mc="http://schemas.openxmlformats.org/markup-compatibility/2006">
          <mc:Choice Requires="x14">
            <control shapeId="4545" r:id="rId296" name="Check Box 1473">
              <controlPr defaultSize="0" autoFill="0" autoLine="0" autoPict="0">
                <anchor moveWithCells="1">
                  <from>
                    <xdr:col>10</xdr:col>
                    <xdr:colOff>38100</xdr:colOff>
                    <xdr:row>48</xdr:row>
                    <xdr:rowOff>0</xdr:rowOff>
                  </from>
                  <to>
                    <xdr:col>11</xdr:col>
                    <xdr:colOff>76200</xdr:colOff>
                    <xdr:row>49</xdr:row>
                    <xdr:rowOff>9525</xdr:rowOff>
                  </to>
                </anchor>
              </controlPr>
            </control>
          </mc:Choice>
        </mc:AlternateContent>
        <mc:AlternateContent xmlns:mc="http://schemas.openxmlformats.org/markup-compatibility/2006">
          <mc:Choice Requires="x14">
            <control shapeId="4546" r:id="rId297" name="Check Box 1474">
              <controlPr defaultSize="0" autoFill="0" autoLine="0" autoPict="0">
                <anchor moveWithCells="1">
                  <from>
                    <xdr:col>3</xdr:col>
                    <xdr:colOff>38100</xdr:colOff>
                    <xdr:row>49</xdr:row>
                    <xdr:rowOff>0</xdr:rowOff>
                  </from>
                  <to>
                    <xdr:col>4</xdr:col>
                    <xdr:colOff>76200</xdr:colOff>
                    <xdr:row>50</xdr:row>
                    <xdr:rowOff>9525</xdr:rowOff>
                  </to>
                </anchor>
              </controlPr>
            </control>
          </mc:Choice>
        </mc:AlternateContent>
        <mc:AlternateContent xmlns:mc="http://schemas.openxmlformats.org/markup-compatibility/2006">
          <mc:Choice Requires="x14">
            <control shapeId="4547" r:id="rId298" name="Check Box 1475">
              <controlPr defaultSize="0" autoFill="0" autoLine="0" autoPict="0">
                <anchor moveWithCells="1">
                  <from>
                    <xdr:col>4</xdr:col>
                    <xdr:colOff>38100</xdr:colOff>
                    <xdr:row>49</xdr:row>
                    <xdr:rowOff>0</xdr:rowOff>
                  </from>
                  <to>
                    <xdr:col>5</xdr:col>
                    <xdr:colOff>76200</xdr:colOff>
                    <xdr:row>50</xdr:row>
                    <xdr:rowOff>9525</xdr:rowOff>
                  </to>
                </anchor>
              </controlPr>
            </control>
          </mc:Choice>
        </mc:AlternateContent>
        <mc:AlternateContent xmlns:mc="http://schemas.openxmlformats.org/markup-compatibility/2006">
          <mc:Choice Requires="x14">
            <control shapeId="4548" r:id="rId299" name="Check Box 1476">
              <controlPr defaultSize="0" autoFill="0" autoLine="0" autoPict="0">
                <anchor moveWithCells="1">
                  <from>
                    <xdr:col>5</xdr:col>
                    <xdr:colOff>38100</xdr:colOff>
                    <xdr:row>49</xdr:row>
                    <xdr:rowOff>0</xdr:rowOff>
                  </from>
                  <to>
                    <xdr:col>6</xdr:col>
                    <xdr:colOff>76200</xdr:colOff>
                    <xdr:row>50</xdr:row>
                    <xdr:rowOff>9525</xdr:rowOff>
                  </to>
                </anchor>
              </controlPr>
            </control>
          </mc:Choice>
        </mc:AlternateContent>
        <mc:AlternateContent xmlns:mc="http://schemas.openxmlformats.org/markup-compatibility/2006">
          <mc:Choice Requires="x14">
            <control shapeId="4549" r:id="rId300" name="Check Box 1477">
              <controlPr defaultSize="0" autoFill="0" autoLine="0" autoPict="0">
                <anchor moveWithCells="1">
                  <from>
                    <xdr:col>6</xdr:col>
                    <xdr:colOff>38100</xdr:colOff>
                    <xdr:row>49</xdr:row>
                    <xdr:rowOff>0</xdr:rowOff>
                  </from>
                  <to>
                    <xdr:col>7</xdr:col>
                    <xdr:colOff>76200</xdr:colOff>
                    <xdr:row>50</xdr:row>
                    <xdr:rowOff>9525</xdr:rowOff>
                  </to>
                </anchor>
              </controlPr>
            </control>
          </mc:Choice>
        </mc:AlternateContent>
        <mc:AlternateContent xmlns:mc="http://schemas.openxmlformats.org/markup-compatibility/2006">
          <mc:Choice Requires="x14">
            <control shapeId="4550" r:id="rId301" name="Check Box 1478">
              <controlPr defaultSize="0" autoFill="0" autoLine="0" autoPict="0">
                <anchor moveWithCells="1">
                  <from>
                    <xdr:col>7</xdr:col>
                    <xdr:colOff>38100</xdr:colOff>
                    <xdr:row>49</xdr:row>
                    <xdr:rowOff>0</xdr:rowOff>
                  </from>
                  <to>
                    <xdr:col>8</xdr:col>
                    <xdr:colOff>76200</xdr:colOff>
                    <xdr:row>50</xdr:row>
                    <xdr:rowOff>9525</xdr:rowOff>
                  </to>
                </anchor>
              </controlPr>
            </control>
          </mc:Choice>
        </mc:AlternateContent>
        <mc:AlternateContent xmlns:mc="http://schemas.openxmlformats.org/markup-compatibility/2006">
          <mc:Choice Requires="x14">
            <control shapeId="4551" r:id="rId302" name="Check Box 1479">
              <controlPr defaultSize="0" autoFill="0" autoLine="0" autoPict="0">
                <anchor moveWithCells="1">
                  <from>
                    <xdr:col>8</xdr:col>
                    <xdr:colOff>38100</xdr:colOff>
                    <xdr:row>49</xdr:row>
                    <xdr:rowOff>0</xdr:rowOff>
                  </from>
                  <to>
                    <xdr:col>9</xdr:col>
                    <xdr:colOff>76200</xdr:colOff>
                    <xdr:row>50</xdr:row>
                    <xdr:rowOff>9525</xdr:rowOff>
                  </to>
                </anchor>
              </controlPr>
            </control>
          </mc:Choice>
        </mc:AlternateContent>
        <mc:AlternateContent xmlns:mc="http://schemas.openxmlformats.org/markup-compatibility/2006">
          <mc:Choice Requires="x14">
            <control shapeId="4552" r:id="rId303" name="Check Box 1480">
              <controlPr defaultSize="0" autoFill="0" autoLine="0" autoPict="0">
                <anchor moveWithCells="1">
                  <from>
                    <xdr:col>9</xdr:col>
                    <xdr:colOff>38100</xdr:colOff>
                    <xdr:row>49</xdr:row>
                    <xdr:rowOff>0</xdr:rowOff>
                  </from>
                  <to>
                    <xdr:col>10</xdr:col>
                    <xdr:colOff>76200</xdr:colOff>
                    <xdr:row>50</xdr:row>
                    <xdr:rowOff>9525</xdr:rowOff>
                  </to>
                </anchor>
              </controlPr>
            </control>
          </mc:Choice>
        </mc:AlternateContent>
        <mc:AlternateContent xmlns:mc="http://schemas.openxmlformats.org/markup-compatibility/2006">
          <mc:Choice Requires="x14">
            <control shapeId="4553" r:id="rId304" name="Check Box 1481">
              <controlPr defaultSize="0" autoFill="0" autoLine="0" autoPict="0">
                <anchor moveWithCells="1">
                  <from>
                    <xdr:col>10</xdr:col>
                    <xdr:colOff>38100</xdr:colOff>
                    <xdr:row>49</xdr:row>
                    <xdr:rowOff>0</xdr:rowOff>
                  </from>
                  <to>
                    <xdr:col>11</xdr:col>
                    <xdr:colOff>76200</xdr:colOff>
                    <xdr:row>50</xdr:row>
                    <xdr:rowOff>9525</xdr:rowOff>
                  </to>
                </anchor>
              </controlPr>
            </control>
          </mc:Choice>
        </mc:AlternateContent>
        <mc:AlternateContent xmlns:mc="http://schemas.openxmlformats.org/markup-compatibility/2006">
          <mc:Choice Requires="x14">
            <control shapeId="4554" r:id="rId305" name="Check Box 1482">
              <controlPr defaultSize="0" autoFill="0" autoLine="0" autoPict="0">
                <anchor moveWithCells="1">
                  <from>
                    <xdr:col>3</xdr:col>
                    <xdr:colOff>38100</xdr:colOff>
                    <xdr:row>50</xdr:row>
                    <xdr:rowOff>0</xdr:rowOff>
                  </from>
                  <to>
                    <xdr:col>4</xdr:col>
                    <xdr:colOff>76200</xdr:colOff>
                    <xdr:row>51</xdr:row>
                    <xdr:rowOff>9525</xdr:rowOff>
                  </to>
                </anchor>
              </controlPr>
            </control>
          </mc:Choice>
        </mc:AlternateContent>
        <mc:AlternateContent xmlns:mc="http://schemas.openxmlformats.org/markup-compatibility/2006">
          <mc:Choice Requires="x14">
            <control shapeId="4555" r:id="rId306" name="Check Box 1483">
              <controlPr defaultSize="0" autoFill="0" autoLine="0" autoPict="0">
                <anchor moveWithCells="1">
                  <from>
                    <xdr:col>4</xdr:col>
                    <xdr:colOff>38100</xdr:colOff>
                    <xdr:row>50</xdr:row>
                    <xdr:rowOff>0</xdr:rowOff>
                  </from>
                  <to>
                    <xdr:col>5</xdr:col>
                    <xdr:colOff>76200</xdr:colOff>
                    <xdr:row>51</xdr:row>
                    <xdr:rowOff>9525</xdr:rowOff>
                  </to>
                </anchor>
              </controlPr>
            </control>
          </mc:Choice>
        </mc:AlternateContent>
        <mc:AlternateContent xmlns:mc="http://schemas.openxmlformats.org/markup-compatibility/2006">
          <mc:Choice Requires="x14">
            <control shapeId="4556" r:id="rId307" name="Check Box 1484">
              <controlPr defaultSize="0" autoFill="0" autoLine="0" autoPict="0">
                <anchor moveWithCells="1">
                  <from>
                    <xdr:col>5</xdr:col>
                    <xdr:colOff>38100</xdr:colOff>
                    <xdr:row>50</xdr:row>
                    <xdr:rowOff>0</xdr:rowOff>
                  </from>
                  <to>
                    <xdr:col>6</xdr:col>
                    <xdr:colOff>76200</xdr:colOff>
                    <xdr:row>51</xdr:row>
                    <xdr:rowOff>9525</xdr:rowOff>
                  </to>
                </anchor>
              </controlPr>
            </control>
          </mc:Choice>
        </mc:AlternateContent>
        <mc:AlternateContent xmlns:mc="http://schemas.openxmlformats.org/markup-compatibility/2006">
          <mc:Choice Requires="x14">
            <control shapeId="4557" r:id="rId308" name="Check Box 1485">
              <controlPr defaultSize="0" autoFill="0" autoLine="0" autoPict="0">
                <anchor moveWithCells="1">
                  <from>
                    <xdr:col>6</xdr:col>
                    <xdr:colOff>38100</xdr:colOff>
                    <xdr:row>50</xdr:row>
                    <xdr:rowOff>0</xdr:rowOff>
                  </from>
                  <to>
                    <xdr:col>7</xdr:col>
                    <xdr:colOff>76200</xdr:colOff>
                    <xdr:row>51</xdr:row>
                    <xdr:rowOff>9525</xdr:rowOff>
                  </to>
                </anchor>
              </controlPr>
            </control>
          </mc:Choice>
        </mc:AlternateContent>
        <mc:AlternateContent xmlns:mc="http://schemas.openxmlformats.org/markup-compatibility/2006">
          <mc:Choice Requires="x14">
            <control shapeId="4558" r:id="rId309" name="Check Box 1486">
              <controlPr defaultSize="0" autoFill="0" autoLine="0" autoPict="0">
                <anchor moveWithCells="1">
                  <from>
                    <xdr:col>7</xdr:col>
                    <xdr:colOff>38100</xdr:colOff>
                    <xdr:row>50</xdr:row>
                    <xdr:rowOff>0</xdr:rowOff>
                  </from>
                  <to>
                    <xdr:col>8</xdr:col>
                    <xdr:colOff>76200</xdr:colOff>
                    <xdr:row>51</xdr:row>
                    <xdr:rowOff>9525</xdr:rowOff>
                  </to>
                </anchor>
              </controlPr>
            </control>
          </mc:Choice>
        </mc:AlternateContent>
        <mc:AlternateContent xmlns:mc="http://schemas.openxmlformats.org/markup-compatibility/2006">
          <mc:Choice Requires="x14">
            <control shapeId="4559" r:id="rId310" name="Check Box 1487">
              <controlPr defaultSize="0" autoFill="0" autoLine="0" autoPict="0">
                <anchor moveWithCells="1">
                  <from>
                    <xdr:col>8</xdr:col>
                    <xdr:colOff>38100</xdr:colOff>
                    <xdr:row>50</xdr:row>
                    <xdr:rowOff>0</xdr:rowOff>
                  </from>
                  <to>
                    <xdr:col>9</xdr:col>
                    <xdr:colOff>76200</xdr:colOff>
                    <xdr:row>51</xdr:row>
                    <xdr:rowOff>9525</xdr:rowOff>
                  </to>
                </anchor>
              </controlPr>
            </control>
          </mc:Choice>
        </mc:AlternateContent>
        <mc:AlternateContent xmlns:mc="http://schemas.openxmlformats.org/markup-compatibility/2006">
          <mc:Choice Requires="x14">
            <control shapeId="4560" r:id="rId311" name="Check Box 1488">
              <controlPr defaultSize="0" autoFill="0" autoLine="0" autoPict="0">
                <anchor moveWithCells="1">
                  <from>
                    <xdr:col>9</xdr:col>
                    <xdr:colOff>38100</xdr:colOff>
                    <xdr:row>50</xdr:row>
                    <xdr:rowOff>0</xdr:rowOff>
                  </from>
                  <to>
                    <xdr:col>10</xdr:col>
                    <xdr:colOff>76200</xdr:colOff>
                    <xdr:row>51</xdr:row>
                    <xdr:rowOff>9525</xdr:rowOff>
                  </to>
                </anchor>
              </controlPr>
            </control>
          </mc:Choice>
        </mc:AlternateContent>
        <mc:AlternateContent xmlns:mc="http://schemas.openxmlformats.org/markup-compatibility/2006">
          <mc:Choice Requires="x14">
            <control shapeId="4561" r:id="rId312" name="Check Box 1489">
              <controlPr defaultSize="0" autoFill="0" autoLine="0" autoPict="0">
                <anchor moveWithCells="1">
                  <from>
                    <xdr:col>10</xdr:col>
                    <xdr:colOff>38100</xdr:colOff>
                    <xdr:row>50</xdr:row>
                    <xdr:rowOff>9525</xdr:rowOff>
                  </from>
                  <to>
                    <xdr:col>11</xdr:col>
                    <xdr:colOff>76200</xdr:colOff>
                    <xdr:row>51</xdr:row>
                    <xdr:rowOff>19050</xdr:rowOff>
                  </to>
                </anchor>
              </controlPr>
            </control>
          </mc:Choice>
        </mc:AlternateContent>
        <mc:AlternateContent xmlns:mc="http://schemas.openxmlformats.org/markup-compatibility/2006">
          <mc:Choice Requires="x14">
            <control shapeId="4562" r:id="rId313" name="Check Box 1490">
              <controlPr defaultSize="0" autoFill="0" autoLine="0" autoPict="0">
                <anchor moveWithCells="1">
                  <from>
                    <xdr:col>3</xdr:col>
                    <xdr:colOff>38100</xdr:colOff>
                    <xdr:row>51</xdr:row>
                    <xdr:rowOff>0</xdr:rowOff>
                  </from>
                  <to>
                    <xdr:col>4</xdr:col>
                    <xdr:colOff>76200</xdr:colOff>
                    <xdr:row>52</xdr:row>
                    <xdr:rowOff>9525</xdr:rowOff>
                  </to>
                </anchor>
              </controlPr>
            </control>
          </mc:Choice>
        </mc:AlternateContent>
        <mc:AlternateContent xmlns:mc="http://schemas.openxmlformats.org/markup-compatibility/2006">
          <mc:Choice Requires="x14">
            <control shapeId="4563" r:id="rId314" name="Check Box 1491">
              <controlPr defaultSize="0" autoFill="0" autoLine="0" autoPict="0">
                <anchor moveWithCells="1">
                  <from>
                    <xdr:col>4</xdr:col>
                    <xdr:colOff>38100</xdr:colOff>
                    <xdr:row>51</xdr:row>
                    <xdr:rowOff>0</xdr:rowOff>
                  </from>
                  <to>
                    <xdr:col>5</xdr:col>
                    <xdr:colOff>76200</xdr:colOff>
                    <xdr:row>52</xdr:row>
                    <xdr:rowOff>9525</xdr:rowOff>
                  </to>
                </anchor>
              </controlPr>
            </control>
          </mc:Choice>
        </mc:AlternateContent>
        <mc:AlternateContent xmlns:mc="http://schemas.openxmlformats.org/markup-compatibility/2006">
          <mc:Choice Requires="x14">
            <control shapeId="4564" r:id="rId315" name="Check Box 1492">
              <controlPr defaultSize="0" autoFill="0" autoLine="0" autoPict="0">
                <anchor moveWithCells="1">
                  <from>
                    <xdr:col>5</xdr:col>
                    <xdr:colOff>38100</xdr:colOff>
                    <xdr:row>51</xdr:row>
                    <xdr:rowOff>0</xdr:rowOff>
                  </from>
                  <to>
                    <xdr:col>6</xdr:col>
                    <xdr:colOff>76200</xdr:colOff>
                    <xdr:row>52</xdr:row>
                    <xdr:rowOff>9525</xdr:rowOff>
                  </to>
                </anchor>
              </controlPr>
            </control>
          </mc:Choice>
        </mc:AlternateContent>
        <mc:AlternateContent xmlns:mc="http://schemas.openxmlformats.org/markup-compatibility/2006">
          <mc:Choice Requires="x14">
            <control shapeId="4565" r:id="rId316" name="Check Box 1493">
              <controlPr defaultSize="0" autoFill="0" autoLine="0" autoPict="0">
                <anchor moveWithCells="1">
                  <from>
                    <xdr:col>6</xdr:col>
                    <xdr:colOff>38100</xdr:colOff>
                    <xdr:row>51</xdr:row>
                    <xdr:rowOff>0</xdr:rowOff>
                  </from>
                  <to>
                    <xdr:col>7</xdr:col>
                    <xdr:colOff>76200</xdr:colOff>
                    <xdr:row>52</xdr:row>
                    <xdr:rowOff>9525</xdr:rowOff>
                  </to>
                </anchor>
              </controlPr>
            </control>
          </mc:Choice>
        </mc:AlternateContent>
        <mc:AlternateContent xmlns:mc="http://schemas.openxmlformats.org/markup-compatibility/2006">
          <mc:Choice Requires="x14">
            <control shapeId="4566" r:id="rId317" name="Check Box 1494">
              <controlPr defaultSize="0" autoFill="0" autoLine="0" autoPict="0">
                <anchor moveWithCells="1">
                  <from>
                    <xdr:col>7</xdr:col>
                    <xdr:colOff>38100</xdr:colOff>
                    <xdr:row>51</xdr:row>
                    <xdr:rowOff>0</xdr:rowOff>
                  </from>
                  <to>
                    <xdr:col>8</xdr:col>
                    <xdr:colOff>76200</xdr:colOff>
                    <xdr:row>52</xdr:row>
                    <xdr:rowOff>9525</xdr:rowOff>
                  </to>
                </anchor>
              </controlPr>
            </control>
          </mc:Choice>
        </mc:AlternateContent>
        <mc:AlternateContent xmlns:mc="http://schemas.openxmlformats.org/markup-compatibility/2006">
          <mc:Choice Requires="x14">
            <control shapeId="4567" r:id="rId318" name="Check Box 1495">
              <controlPr defaultSize="0" autoFill="0" autoLine="0" autoPict="0">
                <anchor moveWithCells="1">
                  <from>
                    <xdr:col>8</xdr:col>
                    <xdr:colOff>38100</xdr:colOff>
                    <xdr:row>51</xdr:row>
                    <xdr:rowOff>0</xdr:rowOff>
                  </from>
                  <to>
                    <xdr:col>9</xdr:col>
                    <xdr:colOff>76200</xdr:colOff>
                    <xdr:row>52</xdr:row>
                    <xdr:rowOff>9525</xdr:rowOff>
                  </to>
                </anchor>
              </controlPr>
            </control>
          </mc:Choice>
        </mc:AlternateContent>
        <mc:AlternateContent xmlns:mc="http://schemas.openxmlformats.org/markup-compatibility/2006">
          <mc:Choice Requires="x14">
            <control shapeId="4568" r:id="rId319" name="Check Box 1496">
              <controlPr defaultSize="0" autoFill="0" autoLine="0" autoPict="0">
                <anchor moveWithCells="1">
                  <from>
                    <xdr:col>9</xdr:col>
                    <xdr:colOff>38100</xdr:colOff>
                    <xdr:row>51</xdr:row>
                    <xdr:rowOff>0</xdr:rowOff>
                  </from>
                  <to>
                    <xdr:col>10</xdr:col>
                    <xdr:colOff>76200</xdr:colOff>
                    <xdr:row>52</xdr:row>
                    <xdr:rowOff>9525</xdr:rowOff>
                  </to>
                </anchor>
              </controlPr>
            </control>
          </mc:Choice>
        </mc:AlternateContent>
        <mc:AlternateContent xmlns:mc="http://schemas.openxmlformats.org/markup-compatibility/2006">
          <mc:Choice Requires="x14">
            <control shapeId="4569" r:id="rId320" name="Check Box 1497">
              <controlPr defaultSize="0" autoFill="0" autoLine="0" autoPict="0">
                <anchor moveWithCells="1">
                  <from>
                    <xdr:col>10</xdr:col>
                    <xdr:colOff>38100</xdr:colOff>
                    <xdr:row>51</xdr:row>
                    <xdr:rowOff>0</xdr:rowOff>
                  </from>
                  <to>
                    <xdr:col>11</xdr:col>
                    <xdr:colOff>76200</xdr:colOff>
                    <xdr:row>52</xdr:row>
                    <xdr:rowOff>9525</xdr:rowOff>
                  </to>
                </anchor>
              </controlPr>
            </control>
          </mc:Choice>
        </mc:AlternateContent>
        <mc:AlternateContent xmlns:mc="http://schemas.openxmlformats.org/markup-compatibility/2006">
          <mc:Choice Requires="x14">
            <control shapeId="4570" r:id="rId321" name="Check Box 1498">
              <controlPr defaultSize="0" autoFill="0" autoLine="0" autoPict="0">
                <anchor moveWithCells="1">
                  <from>
                    <xdr:col>3</xdr:col>
                    <xdr:colOff>38100</xdr:colOff>
                    <xdr:row>52</xdr:row>
                    <xdr:rowOff>0</xdr:rowOff>
                  </from>
                  <to>
                    <xdr:col>4</xdr:col>
                    <xdr:colOff>76200</xdr:colOff>
                    <xdr:row>53</xdr:row>
                    <xdr:rowOff>9525</xdr:rowOff>
                  </to>
                </anchor>
              </controlPr>
            </control>
          </mc:Choice>
        </mc:AlternateContent>
        <mc:AlternateContent xmlns:mc="http://schemas.openxmlformats.org/markup-compatibility/2006">
          <mc:Choice Requires="x14">
            <control shapeId="4571" r:id="rId322" name="Check Box 1499">
              <controlPr defaultSize="0" autoFill="0" autoLine="0" autoPict="0">
                <anchor moveWithCells="1">
                  <from>
                    <xdr:col>4</xdr:col>
                    <xdr:colOff>38100</xdr:colOff>
                    <xdr:row>52</xdr:row>
                    <xdr:rowOff>0</xdr:rowOff>
                  </from>
                  <to>
                    <xdr:col>5</xdr:col>
                    <xdr:colOff>76200</xdr:colOff>
                    <xdr:row>53</xdr:row>
                    <xdr:rowOff>9525</xdr:rowOff>
                  </to>
                </anchor>
              </controlPr>
            </control>
          </mc:Choice>
        </mc:AlternateContent>
        <mc:AlternateContent xmlns:mc="http://schemas.openxmlformats.org/markup-compatibility/2006">
          <mc:Choice Requires="x14">
            <control shapeId="4572" r:id="rId323" name="Check Box 1500">
              <controlPr defaultSize="0" autoFill="0" autoLine="0" autoPict="0">
                <anchor moveWithCells="1">
                  <from>
                    <xdr:col>5</xdr:col>
                    <xdr:colOff>38100</xdr:colOff>
                    <xdr:row>52</xdr:row>
                    <xdr:rowOff>0</xdr:rowOff>
                  </from>
                  <to>
                    <xdr:col>6</xdr:col>
                    <xdr:colOff>76200</xdr:colOff>
                    <xdr:row>53</xdr:row>
                    <xdr:rowOff>9525</xdr:rowOff>
                  </to>
                </anchor>
              </controlPr>
            </control>
          </mc:Choice>
        </mc:AlternateContent>
        <mc:AlternateContent xmlns:mc="http://schemas.openxmlformats.org/markup-compatibility/2006">
          <mc:Choice Requires="x14">
            <control shapeId="4573" r:id="rId324" name="Check Box 1501">
              <controlPr defaultSize="0" autoFill="0" autoLine="0" autoPict="0">
                <anchor moveWithCells="1">
                  <from>
                    <xdr:col>6</xdr:col>
                    <xdr:colOff>38100</xdr:colOff>
                    <xdr:row>52</xdr:row>
                    <xdr:rowOff>0</xdr:rowOff>
                  </from>
                  <to>
                    <xdr:col>7</xdr:col>
                    <xdr:colOff>76200</xdr:colOff>
                    <xdr:row>53</xdr:row>
                    <xdr:rowOff>9525</xdr:rowOff>
                  </to>
                </anchor>
              </controlPr>
            </control>
          </mc:Choice>
        </mc:AlternateContent>
        <mc:AlternateContent xmlns:mc="http://schemas.openxmlformats.org/markup-compatibility/2006">
          <mc:Choice Requires="x14">
            <control shapeId="4574" r:id="rId325" name="Check Box 1502">
              <controlPr defaultSize="0" autoFill="0" autoLine="0" autoPict="0">
                <anchor moveWithCells="1">
                  <from>
                    <xdr:col>7</xdr:col>
                    <xdr:colOff>38100</xdr:colOff>
                    <xdr:row>52</xdr:row>
                    <xdr:rowOff>0</xdr:rowOff>
                  </from>
                  <to>
                    <xdr:col>8</xdr:col>
                    <xdr:colOff>76200</xdr:colOff>
                    <xdr:row>53</xdr:row>
                    <xdr:rowOff>9525</xdr:rowOff>
                  </to>
                </anchor>
              </controlPr>
            </control>
          </mc:Choice>
        </mc:AlternateContent>
        <mc:AlternateContent xmlns:mc="http://schemas.openxmlformats.org/markup-compatibility/2006">
          <mc:Choice Requires="x14">
            <control shapeId="4575" r:id="rId326" name="Check Box 1503">
              <controlPr defaultSize="0" autoFill="0" autoLine="0" autoPict="0">
                <anchor moveWithCells="1">
                  <from>
                    <xdr:col>8</xdr:col>
                    <xdr:colOff>38100</xdr:colOff>
                    <xdr:row>52</xdr:row>
                    <xdr:rowOff>0</xdr:rowOff>
                  </from>
                  <to>
                    <xdr:col>9</xdr:col>
                    <xdr:colOff>76200</xdr:colOff>
                    <xdr:row>53</xdr:row>
                    <xdr:rowOff>9525</xdr:rowOff>
                  </to>
                </anchor>
              </controlPr>
            </control>
          </mc:Choice>
        </mc:AlternateContent>
        <mc:AlternateContent xmlns:mc="http://schemas.openxmlformats.org/markup-compatibility/2006">
          <mc:Choice Requires="x14">
            <control shapeId="4576" r:id="rId327" name="Check Box 1504">
              <controlPr defaultSize="0" autoFill="0" autoLine="0" autoPict="0">
                <anchor moveWithCells="1">
                  <from>
                    <xdr:col>9</xdr:col>
                    <xdr:colOff>38100</xdr:colOff>
                    <xdr:row>52</xdr:row>
                    <xdr:rowOff>0</xdr:rowOff>
                  </from>
                  <to>
                    <xdr:col>10</xdr:col>
                    <xdr:colOff>76200</xdr:colOff>
                    <xdr:row>53</xdr:row>
                    <xdr:rowOff>9525</xdr:rowOff>
                  </to>
                </anchor>
              </controlPr>
            </control>
          </mc:Choice>
        </mc:AlternateContent>
        <mc:AlternateContent xmlns:mc="http://schemas.openxmlformats.org/markup-compatibility/2006">
          <mc:Choice Requires="x14">
            <control shapeId="4577" r:id="rId328" name="Check Box 1505">
              <controlPr defaultSize="0" autoFill="0" autoLine="0" autoPict="0">
                <anchor moveWithCells="1">
                  <from>
                    <xdr:col>10</xdr:col>
                    <xdr:colOff>38100</xdr:colOff>
                    <xdr:row>51</xdr:row>
                    <xdr:rowOff>200025</xdr:rowOff>
                  </from>
                  <to>
                    <xdr:col>11</xdr:col>
                    <xdr:colOff>76200</xdr:colOff>
                    <xdr:row>53</xdr:row>
                    <xdr:rowOff>0</xdr:rowOff>
                  </to>
                </anchor>
              </controlPr>
            </control>
          </mc:Choice>
        </mc:AlternateContent>
        <mc:AlternateContent xmlns:mc="http://schemas.openxmlformats.org/markup-compatibility/2006">
          <mc:Choice Requires="x14">
            <control shapeId="4578" r:id="rId329" name="Check Box 1506">
              <controlPr defaultSize="0" autoFill="0" autoLine="0" autoPict="0">
                <anchor moveWithCells="1">
                  <from>
                    <xdr:col>3</xdr:col>
                    <xdr:colOff>38100</xdr:colOff>
                    <xdr:row>53</xdr:row>
                    <xdr:rowOff>0</xdr:rowOff>
                  </from>
                  <to>
                    <xdr:col>4</xdr:col>
                    <xdr:colOff>76200</xdr:colOff>
                    <xdr:row>54</xdr:row>
                    <xdr:rowOff>9525</xdr:rowOff>
                  </to>
                </anchor>
              </controlPr>
            </control>
          </mc:Choice>
        </mc:AlternateContent>
        <mc:AlternateContent xmlns:mc="http://schemas.openxmlformats.org/markup-compatibility/2006">
          <mc:Choice Requires="x14">
            <control shapeId="4579" r:id="rId330" name="Check Box 1507">
              <controlPr defaultSize="0" autoFill="0" autoLine="0" autoPict="0">
                <anchor moveWithCells="1">
                  <from>
                    <xdr:col>4</xdr:col>
                    <xdr:colOff>38100</xdr:colOff>
                    <xdr:row>53</xdr:row>
                    <xdr:rowOff>0</xdr:rowOff>
                  </from>
                  <to>
                    <xdr:col>5</xdr:col>
                    <xdr:colOff>76200</xdr:colOff>
                    <xdr:row>54</xdr:row>
                    <xdr:rowOff>9525</xdr:rowOff>
                  </to>
                </anchor>
              </controlPr>
            </control>
          </mc:Choice>
        </mc:AlternateContent>
        <mc:AlternateContent xmlns:mc="http://schemas.openxmlformats.org/markup-compatibility/2006">
          <mc:Choice Requires="x14">
            <control shapeId="4580" r:id="rId331" name="Check Box 1508">
              <controlPr defaultSize="0" autoFill="0" autoLine="0" autoPict="0">
                <anchor moveWithCells="1">
                  <from>
                    <xdr:col>5</xdr:col>
                    <xdr:colOff>38100</xdr:colOff>
                    <xdr:row>53</xdr:row>
                    <xdr:rowOff>0</xdr:rowOff>
                  </from>
                  <to>
                    <xdr:col>6</xdr:col>
                    <xdr:colOff>76200</xdr:colOff>
                    <xdr:row>54</xdr:row>
                    <xdr:rowOff>9525</xdr:rowOff>
                  </to>
                </anchor>
              </controlPr>
            </control>
          </mc:Choice>
        </mc:AlternateContent>
        <mc:AlternateContent xmlns:mc="http://schemas.openxmlformats.org/markup-compatibility/2006">
          <mc:Choice Requires="x14">
            <control shapeId="4581" r:id="rId332" name="Check Box 1509">
              <controlPr defaultSize="0" autoFill="0" autoLine="0" autoPict="0">
                <anchor moveWithCells="1">
                  <from>
                    <xdr:col>6</xdr:col>
                    <xdr:colOff>38100</xdr:colOff>
                    <xdr:row>53</xdr:row>
                    <xdr:rowOff>0</xdr:rowOff>
                  </from>
                  <to>
                    <xdr:col>7</xdr:col>
                    <xdr:colOff>76200</xdr:colOff>
                    <xdr:row>54</xdr:row>
                    <xdr:rowOff>9525</xdr:rowOff>
                  </to>
                </anchor>
              </controlPr>
            </control>
          </mc:Choice>
        </mc:AlternateContent>
        <mc:AlternateContent xmlns:mc="http://schemas.openxmlformats.org/markup-compatibility/2006">
          <mc:Choice Requires="x14">
            <control shapeId="4582" r:id="rId333" name="Check Box 1510">
              <controlPr defaultSize="0" autoFill="0" autoLine="0" autoPict="0">
                <anchor moveWithCells="1">
                  <from>
                    <xdr:col>7</xdr:col>
                    <xdr:colOff>38100</xdr:colOff>
                    <xdr:row>53</xdr:row>
                    <xdr:rowOff>0</xdr:rowOff>
                  </from>
                  <to>
                    <xdr:col>8</xdr:col>
                    <xdr:colOff>76200</xdr:colOff>
                    <xdr:row>54</xdr:row>
                    <xdr:rowOff>9525</xdr:rowOff>
                  </to>
                </anchor>
              </controlPr>
            </control>
          </mc:Choice>
        </mc:AlternateContent>
        <mc:AlternateContent xmlns:mc="http://schemas.openxmlformats.org/markup-compatibility/2006">
          <mc:Choice Requires="x14">
            <control shapeId="4583" r:id="rId334" name="Check Box 1511">
              <controlPr defaultSize="0" autoFill="0" autoLine="0" autoPict="0">
                <anchor moveWithCells="1">
                  <from>
                    <xdr:col>8</xdr:col>
                    <xdr:colOff>38100</xdr:colOff>
                    <xdr:row>53</xdr:row>
                    <xdr:rowOff>0</xdr:rowOff>
                  </from>
                  <to>
                    <xdr:col>9</xdr:col>
                    <xdr:colOff>76200</xdr:colOff>
                    <xdr:row>54</xdr:row>
                    <xdr:rowOff>9525</xdr:rowOff>
                  </to>
                </anchor>
              </controlPr>
            </control>
          </mc:Choice>
        </mc:AlternateContent>
        <mc:AlternateContent xmlns:mc="http://schemas.openxmlformats.org/markup-compatibility/2006">
          <mc:Choice Requires="x14">
            <control shapeId="4584" r:id="rId335" name="Check Box 1512">
              <controlPr defaultSize="0" autoFill="0" autoLine="0" autoPict="0">
                <anchor moveWithCells="1">
                  <from>
                    <xdr:col>9</xdr:col>
                    <xdr:colOff>38100</xdr:colOff>
                    <xdr:row>53</xdr:row>
                    <xdr:rowOff>0</xdr:rowOff>
                  </from>
                  <to>
                    <xdr:col>10</xdr:col>
                    <xdr:colOff>76200</xdr:colOff>
                    <xdr:row>54</xdr:row>
                    <xdr:rowOff>9525</xdr:rowOff>
                  </to>
                </anchor>
              </controlPr>
            </control>
          </mc:Choice>
        </mc:AlternateContent>
        <mc:AlternateContent xmlns:mc="http://schemas.openxmlformats.org/markup-compatibility/2006">
          <mc:Choice Requires="x14">
            <control shapeId="4585" r:id="rId336" name="Check Box 1513">
              <controlPr defaultSize="0" autoFill="0" autoLine="0" autoPict="0">
                <anchor moveWithCells="1">
                  <from>
                    <xdr:col>10</xdr:col>
                    <xdr:colOff>38100</xdr:colOff>
                    <xdr:row>53</xdr:row>
                    <xdr:rowOff>0</xdr:rowOff>
                  </from>
                  <to>
                    <xdr:col>11</xdr:col>
                    <xdr:colOff>76200</xdr:colOff>
                    <xdr:row>54</xdr:row>
                    <xdr:rowOff>9525</xdr:rowOff>
                  </to>
                </anchor>
              </controlPr>
            </control>
          </mc:Choice>
        </mc:AlternateContent>
        <mc:AlternateContent xmlns:mc="http://schemas.openxmlformats.org/markup-compatibility/2006">
          <mc:Choice Requires="x14">
            <control shapeId="4586" r:id="rId337" name="Check Box 1514">
              <controlPr defaultSize="0" autoFill="0" autoLine="0" autoPict="0">
                <anchor moveWithCells="1">
                  <from>
                    <xdr:col>3</xdr:col>
                    <xdr:colOff>38100</xdr:colOff>
                    <xdr:row>54</xdr:row>
                    <xdr:rowOff>0</xdr:rowOff>
                  </from>
                  <to>
                    <xdr:col>4</xdr:col>
                    <xdr:colOff>76200</xdr:colOff>
                    <xdr:row>55</xdr:row>
                    <xdr:rowOff>9525</xdr:rowOff>
                  </to>
                </anchor>
              </controlPr>
            </control>
          </mc:Choice>
        </mc:AlternateContent>
        <mc:AlternateContent xmlns:mc="http://schemas.openxmlformats.org/markup-compatibility/2006">
          <mc:Choice Requires="x14">
            <control shapeId="4587" r:id="rId338" name="Check Box 1515">
              <controlPr defaultSize="0" autoFill="0" autoLine="0" autoPict="0">
                <anchor moveWithCells="1">
                  <from>
                    <xdr:col>4</xdr:col>
                    <xdr:colOff>38100</xdr:colOff>
                    <xdr:row>54</xdr:row>
                    <xdr:rowOff>0</xdr:rowOff>
                  </from>
                  <to>
                    <xdr:col>5</xdr:col>
                    <xdr:colOff>76200</xdr:colOff>
                    <xdr:row>55</xdr:row>
                    <xdr:rowOff>9525</xdr:rowOff>
                  </to>
                </anchor>
              </controlPr>
            </control>
          </mc:Choice>
        </mc:AlternateContent>
        <mc:AlternateContent xmlns:mc="http://schemas.openxmlformats.org/markup-compatibility/2006">
          <mc:Choice Requires="x14">
            <control shapeId="4588" r:id="rId339" name="Check Box 1516">
              <controlPr defaultSize="0" autoFill="0" autoLine="0" autoPict="0">
                <anchor moveWithCells="1">
                  <from>
                    <xdr:col>5</xdr:col>
                    <xdr:colOff>38100</xdr:colOff>
                    <xdr:row>54</xdr:row>
                    <xdr:rowOff>0</xdr:rowOff>
                  </from>
                  <to>
                    <xdr:col>6</xdr:col>
                    <xdr:colOff>76200</xdr:colOff>
                    <xdr:row>55</xdr:row>
                    <xdr:rowOff>9525</xdr:rowOff>
                  </to>
                </anchor>
              </controlPr>
            </control>
          </mc:Choice>
        </mc:AlternateContent>
        <mc:AlternateContent xmlns:mc="http://schemas.openxmlformats.org/markup-compatibility/2006">
          <mc:Choice Requires="x14">
            <control shapeId="4589" r:id="rId340" name="Check Box 1517">
              <controlPr defaultSize="0" autoFill="0" autoLine="0" autoPict="0">
                <anchor moveWithCells="1">
                  <from>
                    <xdr:col>6</xdr:col>
                    <xdr:colOff>38100</xdr:colOff>
                    <xdr:row>54</xdr:row>
                    <xdr:rowOff>0</xdr:rowOff>
                  </from>
                  <to>
                    <xdr:col>7</xdr:col>
                    <xdr:colOff>76200</xdr:colOff>
                    <xdr:row>55</xdr:row>
                    <xdr:rowOff>9525</xdr:rowOff>
                  </to>
                </anchor>
              </controlPr>
            </control>
          </mc:Choice>
        </mc:AlternateContent>
        <mc:AlternateContent xmlns:mc="http://schemas.openxmlformats.org/markup-compatibility/2006">
          <mc:Choice Requires="x14">
            <control shapeId="4590" r:id="rId341" name="Check Box 1518">
              <controlPr defaultSize="0" autoFill="0" autoLine="0" autoPict="0">
                <anchor moveWithCells="1">
                  <from>
                    <xdr:col>7</xdr:col>
                    <xdr:colOff>38100</xdr:colOff>
                    <xdr:row>54</xdr:row>
                    <xdr:rowOff>0</xdr:rowOff>
                  </from>
                  <to>
                    <xdr:col>8</xdr:col>
                    <xdr:colOff>76200</xdr:colOff>
                    <xdr:row>55</xdr:row>
                    <xdr:rowOff>9525</xdr:rowOff>
                  </to>
                </anchor>
              </controlPr>
            </control>
          </mc:Choice>
        </mc:AlternateContent>
        <mc:AlternateContent xmlns:mc="http://schemas.openxmlformats.org/markup-compatibility/2006">
          <mc:Choice Requires="x14">
            <control shapeId="4591" r:id="rId342" name="Check Box 1519">
              <controlPr defaultSize="0" autoFill="0" autoLine="0" autoPict="0">
                <anchor moveWithCells="1">
                  <from>
                    <xdr:col>8</xdr:col>
                    <xdr:colOff>38100</xdr:colOff>
                    <xdr:row>54</xdr:row>
                    <xdr:rowOff>0</xdr:rowOff>
                  </from>
                  <to>
                    <xdr:col>9</xdr:col>
                    <xdr:colOff>76200</xdr:colOff>
                    <xdr:row>55</xdr:row>
                    <xdr:rowOff>9525</xdr:rowOff>
                  </to>
                </anchor>
              </controlPr>
            </control>
          </mc:Choice>
        </mc:AlternateContent>
        <mc:AlternateContent xmlns:mc="http://schemas.openxmlformats.org/markup-compatibility/2006">
          <mc:Choice Requires="x14">
            <control shapeId="4592" r:id="rId343" name="Check Box 1520">
              <controlPr defaultSize="0" autoFill="0" autoLine="0" autoPict="0">
                <anchor moveWithCells="1">
                  <from>
                    <xdr:col>9</xdr:col>
                    <xdr:colOff>38100</xdr:colOff>
                    <xdr:row>54</xdr:row>
                    <xdr:rowOff>0</xdr:rowOff>
                  </from>
                  <to>
                    <xdr:col>10</xdr:col>
                    <xdr:colOff>76200</xdr:colOff>
                    <xdr:row>55</xdr:row>
                    <xdr:rowOff>9525</xdr:rowOff>
                  </to>
                </anchor>
              </controlPr>
            </control>
          </mc:Choice>
        </mc:AlternateContent>
        <mc:AlternateContent xmlns:mc="http://schemas.openxmlformats.org/markup-compatibility/2006">
          <mc:Choice Requires="x14">
            <control shapeId="4593" r:id="rId344" name="Check Box 1521">
              <controlPr defaultSize="0" autoFill="0" autoLine="0" autoPict="0">
                <anchor moveWithCells="1">
                  <from>
                    <xdr:col>10</xdr:col>
                    <xdr:colOff>38100</xdr:colOff>
                    <xdr:row>54</xdr:row>
                    <xdr:rowOff>9525</xdr:rowOff>
                  </from>
                  <to>
                    <xdr:col>11</xdr:col>
                    <xdr:colOff>76200</xdr:colOff>
                    <xdr:row>55</xdr:row>
                    <xdr:rowOff>19050</xdr:rowOff>
                  </to>
                </anchor>
              </controlPr>
            </control>
          </mc:Choice>
        </mc:AlternateContent>
        <mc:AlternateContent xmlns:mc="http://schemas.openxmlformats.org/markup-compatibility/2006">
          <mc:Choice Requires="x14">
            <control shapeId="4594" r:id="rId345" name="Check Box 1522">
              <controlPr defaultSize="0" autoFill="0" autoLine="0" autoPict="0">
                <anchor moveWithCells="1">
                  <from>
                    <xdr:col>3</xdr:col>
                    <xdr:colOff>38100</xdr:colOff>
                    <xdr:row>55</xdr:row>
                    <xdr:rowOff>0</xdr:rowOff>
                  </from>
                  <to>
                    <xdr:col>4</xdr:col>
                    <xdr:colOff>76200</xdr:colOff>
                    <xdr:row>56</xdr:row>
                    <xdr:rowOff>9525</xdr:rowOff>
                  </to>
                </anchor>
              </controlPr>
            </control>
          </mc:Choice>
        </mc:AlternateContent>
        <mc:AlternateContent xmlns:mc="http://schemas.openxmlformats.org/markup-compatibility/2006">
          <mc:Choice Requires="x14">
            <control shapeId="4595" r:id="rId346" name="Check Box 1523">
              <controlPr defaultSize="0" autoFill="0" autoLine="0" autoPict="0">
                <anchor moveWithCells="1">
                  <from>
                    <xdr:col>4</xdr:col>
                    <xdr:colOff>38100</xdr:colOff>
                    <xdr:row>55</xdr:row>
                    <xdr:rowOff>0</xdr:rowOff>
                  </from>
                  <to>
                    <xdr:col>5</xdr:col>
                    <xdr:colOff>76200</xdr:colOff>
                    <xdr:row>56</xdr:row>
                    <xdr:rowOff>9525</xdr:rowOff>
                  </to>
                </anchor>
              </controlPr>
            </control>
          </mc:Choice>
        </mc:AlternateContent>
        <mc:AlternateContent xmlns:mc="http://schemas.openxmlformats.org/markup-compatibility/2006">
          <mc:Choice Requires="x14">
            <control shapeId="4596" r:id="rId347" name="Check Box 1524">
              <controlPr defaultSize="0" autoFill="0" autoLine="0" autoPict="0">
                <anchor moveWithCells="1">
                  <from>
                    <xdr:col>5</xdr:col>
                    <xdr:colOff>38100</xdr:colOff>
                    <xdr:row>55</xdr:row>
                    <xdr:rowOff>0</xdr:rowOff>
                  </from>
                  <to>
                    <xdr:col>6</xdr:col>
                    <xdr:colOff>76200</xdr:colOff>
                    <xdr:row>56</xdr:row>
                    <xdr:rowOff>9525</xdr:rowOff>
                  </to>
                </anchor>
              </controlPr>
            </control>
          </mc:Choice>
        </mc:AlternateContent>
        <mc:AlternateContent xmlns:mc="http://schemas.openxmlformats.org/markup-compatibility/2006">
          <mc:Choice Requires="x14">
            <control shapeId="4597" r:id="rId348" name="Check Box 1525">
              <controlPr defaultSize="0" autoFill="0" autoLine="0" autoPict="0">
                <anchor moveWithCells="1">
                  <from>
                    <xdr:col>6</xdr:col>
                    <xdr:colOff>38100</xdr:colOff>
                    <xdr:row>55</xdr:row>
                    <xdr:rowOff>0</xdr:rowOff>
                  </from>
                  <to>
                    <xdr:col>7</xdr:col>
                    <xdr:colOff>76200</xdr:colOff>
                    <xdr:row>56</xdr:row>
                    <xdr:rowOff>9525</xdr:rowOff>
                  </to>
                </anchor>
              </controlPr>
            </control>
          </mc:Choice>
        </mc:AlternateContent>
        <mc:AlternateContent xmlns:mc="http://schemas.openxmlformats.org/markup-compatibility/2006">
          <mc:Choice Requires="x14">
            <control shapeId="4598" r:id="rId349" name="Check Box 1526">
              <controlPr defaultSize="0" autoFill="0" autoLine="0" autoPict="0">
                <anchor moveWithCells="1">
                  <from>
                    <xdr:col>7</xdr:col>
                    <xdr:colOff>38100</xdr:colOff>
                    <xdr:row>55</xdr:row>
                    <xdr:rowOff>0</xdr:rowOff>
                  </from>
                  <to>
                    <xdr:col>8</xdr:col>
                    <xdr:colOff>76200</xdr:colOff>
                    <xdr:row>56</xdr:row>
                    <xdr:rowOff>9525</xdr:rowOff>
                  </to>
                </anchor>
              </controlPr>
            </control>
          </mc:Choice>
        </mc:AlternateContent>
        <mc:AlternateContent xmlns:mc="http://schemas.openxmlformats.org/markup-compatibility/2006">
          <mc:Choice Requires="x14">
            <control shapeId="4599" r:id="rId350" name="Check Box 1527">
              <controlPr defaultSize="0" autoFill="0" autoLine="0" autoPict="0">
                <anchor moveWithCells="1">
                  <from>
                    <xdr:col>8</xdr:col>
                    <xdr:colOff>38100</xdr:colOff>
                    <xdr:row>55</xdr:row>
                    <xdr:rowOff>0</xdr:rowOff>
                  </from>
                  <to>
                    <xdr:col>9</xdr:col>
                    <xdr:colOff>76200</xdr:colOff>
                    <xdr:row>56</xdr:row>
                    <xdr:rowOff>9525</xdr:rowOff>
                  </to>
                </anchor>
              </controlPr>
            </control>
          </mc:Choice>
        </mc:AlternateContent>
        <mc:AlternateContent xmlns:mc="http://schemas.openxmlformats.org/markup-compatibility/2006">
          <mc:Choice Requires="x14">
            <control shapeId="4600" r:id="rId351" name="Check Box 1528">
              <controlPr defaultSize="0" autoFill="0" autoLine="0" autoPict="0">
                <anchor moveWithCells="1">
                  <from>
                    <xdr:col>9</xdr:col>
                    <xdr:colOff>38100</xdr:colOff>
                    <xdr:row>55</xdr:row>
                    <xdr:rowOff>0</xdr:rowOff>
                  </from>
                  <to>
                    <xdr:col>10</xdr:col>
                    <xdr:colOff>76200</xdr:colOff>
                    <xdr:row>56</xdr:row>
                    <xdr:rowOff>9525</xdr:rowOff>
                  </to>
                </anchor>
              </controlPr>
            </control>
          </mc:Choice>
        </mc:AlternateContent>
        <mc:AlternateContent xmlns:mc="http://schemas.openxmlformats.org/markup-compatibility/2006">
          <mc:Choice Requires="x14">
            <control shapeId="4601" r:id="rId352" name="Check Box 1529">
              <controlPr defaultSize="0" autoFill="0" autoLine="0" autoPict="0">
                <anchor moveWithCells="1">
                  <from>
                    <xdr:col>10</xdr:col>
                    <xdr:colOff>38100</xdr:colOff>
                    <xdr:row>55</xdr:row>
                    <xdr:rowOff>0</xdr:rowOff>
                  </from>
                  <to>
                    <xdr:col>11</xdr:col>
                    <xdr:colOff>76200</xdr:colOff>
                    <xdr:row>56</xdr:row>
                    <xdr:rowOff>9525</xdr:rowOff>
                  </to>
                </anchor>
              </controlPr>
            </control>
          </mc:Choice>
        </mc:AlternateContent>
        <mc:AlternateContent xmlns:mc="http://schemas.openxmlformats.org/markup-compatibility/2006">
          <mc:Choice Requires="x14">
            <control shapeId="4602" r:id="rId353" name="Check Box 1530">
              <controlPr defaultSize="0" autoFill="0" autoLine="0" autoPict="0">
                <anchor moveWithCells="1">
                  <from>
                    <xdr:col>3</xdr:col>
                    <xdr:colOff>38100</xdr:colOff>
                    <xdr:row>56</xdr:row>
                    <xdr:rowOff>0</xdr:rowOff>
                  </from>
                  <to>
                    <xdr:col>4</xdr:col>
                    <xdr:colOff>76200</xdr:colOff>
                    <xdr:row>57</xdr:row>
                    <xdr:rowOff>9525</xdr:rowOff>
                  </to>
                </anchor>
              </controlPr>
            </control>
          </mc:Choice>
        </mc:AlternateContent>
        <mc:AlternateContent xmlns:mc="http://schemas.openxmlformats.org/markup-compatibility/2006">
          <mc:Choice Requires="x14">
            <control shapeId="4603" r:id="rId354" name="Check Box 1531">
              <controlPr defaultSize="0" autoFill="0" autoLine="0" autoPict="0">
                <anchor moveWithCells="1">
                  <from>
                    <xdr:col>4</xdr:col>
                    <xdr:colOff>38100</xdr:colOff>
                    <xdr:row>56</xdr:row>
                    <xdr:rowOff>0</xdr:rowOff>
                  </from>
                  <to>
                    <xdr:col>5</xdr:col>
                    <xdr:colOff>76200</xdr:colOff>
                    <xdr:row>57</xdr:row>
                    <xdr:rowOff>9525</xdr:rowOff>
                  </to>
                </anchor>
              </controlPr>
            </control>
          </mc:Choice>
        </mc:AlternateContent>
        <mc:AlternateContent xmlns:mc="http://schemas.openxmlformats.org/markup-compatibility/2006">
          <mc:Choice Requires="x14">
            <control shapeId="4604" r:id="rId355" name="Check Box 1532">
              <controlPr defaultSize="0" autoFill="0" autoLine="0" autoPict="0">
                <anchor moveWithCells="1">
                  <from>
                    <xdr:col>5</xdr:col>
                    <xdr:colOff>38100</xdr:colOff>
                    <xdr:row>56</xdr:row>
                    <xdr:rowOff>0</xdr:rowOff>
                  </from>
                  <to>
                    <xdr:col>6</xdr:col>
                    <xdr:colOff>76200</xdr:colOff>
                    <xdr:row>57</xdr:row>
                    <xdr:rowOff>9525</xdr:rowOff>
                  </to>
                </anchor>
              </controlPr>
            </control>
          </mc:Choice>
        </mc:AlternateContent>
        <mc:AlternateContent xmlns:mc="http://schemas.openxmlformats.org/markup-compatibility/2006">
          <mc:Choice Requires="x14">
            <control shapeId="4605" r:id="rId356" name="Check Box 1533">
              <controlPr defaultSize="0" autoFill="0" autoLine="0" autoPict="0">
                <anchor moveWithCells="1">
                  <from>
                    <xdr:col>6</xdr:col>
                    <xdr:colOff>38100</xdr:colOff>
                    <xdr:row>56</xdr:row>
                    <xdr:rowOff>0</xdr:rowOff>
                  </from>
                  <to>
                    <xdr:col>7</xdr:col>
                    <xdr:colOff>76200</xdr:colOff>
                    <xdr:row>57</xdr:row>
                    <xdr:rowOff>9525</xdr:rowOff>
                  </to>
                </anchor>
              </controlPr>
            </control>
          </mc:Choice>
        </mc:AlternateContent>
        <mc:AlternateContent xmlns:mc="http://schemas.openxmlformats.org/markup-compatibility/2006">
          <mc:Choice Requires="x14">
            <control shapeId="4606" r:id="rId357" name="Check Box 1534">
              <controlPr defaultSize="0" autoFill="0" autoLine="0" autoPict="0">
                <anchor moveWithCells="1">
                  <from>
                    <xdr:col>7</xdr:col>
                    <xdr:colOff>38100</xdr:colOff>
                    <xdr:row>56</xdr:row>
                    <xdr:rowOff>0</xdr:rowOff>
                  </from>
                  <to>
                    <xdr:col>8</xdr:col>
                    <xdr:colOff>76200</xdr:colOff>
                    <xdr:row>57</xdr:row>
                    <xdr:rowOff>9525</xdr:rowOff>
                  </to>
                </anchor>
              </controlPr>
            </control>
          </mc:Choice>
        </mc:AlternateContent>
        <mc:AlternateContent xmlns:mc="http://schemas.openxmlformats.org/markup-compatibility/2006">
          <mc:Choice Requires="x14">
            <control shapeId="4607" r:id="rId358" name="Check Box 1535">
              <controlPr defaultSize="0" autoFill="0" autoLine="0" autoPict="0">
                <anchor moveWithCells="1">
                  <from>
                    <xdr:col>8</xdr:col>
                    <xdr:colOff>38100</xdr:colOff>
                    <xdr:row>56</xdr:row>
                    <xdr:rowOff>0</xdr:rowOff>
                  </from>
                  <to>
                    <xdr:col>9</xdr:col>
                    <xdr:colOff>76200</xdr:colOff>
                    <xdr:row>57</xdr:row>
                    <xdr:rowOff>9525</xdr:rowOff>
                  </to>
                </anchor>
              </controlPr>
            </control>
          </mc:Choice>
        </mc:AlternateContent>
        <mc:AlternateContent xmlns:mc="http://schemas.openxmlformats.org/markup-compatibility/2006">
          <mc:Choice Requires="x14">
            <control shapeId="4608" r:id="rId359" name="Check Box 1536">
              <controlPr defaultSize="0" autoFill="0" autoLine="0" autoPict="0">
                <anchor moveWithCells="1">
                  <from>
                    <xdr:col>9</xdr:col>
                    <xdr:colOff>38100</xdr:colOff>
                    <xdr:row>56</xdr:row>
                    <xdr:rowOff>0</xdr:rowOff>
                  </from>
                  <to>
                    <xdr:col>10</xdr:col>
                    <xdr:colOff>76200</xdr:colOff>
                    <xdr:row>57</xdr:row>
                    <xdr:rowOff>9525</xdr:rowOff>
                  </to>
                </anchor>
              </controlPr>
            </control>
          </mc:Choice>
        </mc:AlternateContent>
        <mc:AlternateContent xmlns:mc="http://schemas.openxmlformats.org/markup-compatibility/2006">
          <mc:Choice Requires="x14">
            <control shapeId="4609" r:id="rId360" name="Check Box 1537">
              <controlPr defaultSize="0" autoFill="0" autoLine="0" autoPict="0">
                <anchor moveWithCells="1">
                  <from>
                    <xdr:col>10</xdr:col>
                    <xdr:colOff>38100</xdr:colOff>
                    <xdr:row>56</xdr:row>
                    <xdr:rowOff>0</xdr:rowOff>
                  </from>
                  <to>
                    <xdr:col>11</xdr:col>
                    <xdr:colOff>76200</xdr:colOff>
                    <xdr:row>57</xdr:row>
                    <xdr:rowOff>9525</xdr:rowOff>
                  </to>
                </anchor>
              </controlPr>
            </control>
          </mc:Choice>
        </mc:AlternateContent>
        <mc:AlternateContent xmlns:mc="http://schemas.openxmlformats.org/markup-compatibility/2006">
          <mc:Choice Requires="x14">
            <control shapeId="4610" r:id="rId361" name="Check Box 1538">
              <controlPr defaultSize="0" autoFill="0" autoLine="0" autoPict="0">
                <anchor moveWithCells="1">
                  <from>
                    <xdr:col>3</xdr:col>
                    <xdr:colOff>38100</xdr:colOff>
                    <xdr:row>57</xdr:row>
                    <xdr:rowOff>0</xdr:rowOff>
                  </from>
                  <to>
                    <xdr:col>4</xdr:col>
                    <xdr:colOff>76200</xdr:colOff>
                    <xdr:row>58</xdr:row>
                    <xdr:rowOff>9525</xdr:rowOff>
                  </to>
                </anchor>
              </controlPr>
            </control>
          </mc:Choice>
        </mc:AlternateContent>
        <mc:AlternateContent xmlns:mc="http://schemas.openxmlformats.org/markup-compatibility/2006">
          <mc:Choice Requires="x14">
            <control shapeId="4611" r:id="rId362" name="Check Box 1539">
              <controlPr defaultSize="0" autoFill="0" autoLine="0" autoPict="0">
                <anchor moveWithCells="1">
                  <from>
                    <xdr:col>4</xdr:col>
                    <xdr:colOff>38100</xdr:colOff>
                    <xdr:row>57</xdr:row>
                    <xdr:rowOff>0</xdr:rowOff>
                  </from>
                  <to>
                    <xdr:col>5</xdr:col>
                    <xdr:colOff>76200</xdr:colOff>
                    <xdr:row>58</xdr:row>
                    <xdr:rowOff>9525</xdr:rowOff>
                  </to>
                </anchor>
              </controlPr>
            </control>
          </mc:Choice>
        </mc:AlternateContent>
        <mc:AlternateContent xmlns:mc="http://schemas.openxmlformats.org/markup-compatibility/2006">
          <mc:Choice Requires="x14">
            <control shapeId="4612" r:id="rId363" name="Check Box 1540">
              <controlPr defaultSize="0" autoFill="0" autoLine="0" autoPict="0">
                <anchor moveWithCells="1">
                  <from>
                    <xdr:col>5</xdr:col>
                    <xdr:colOff>38100</xdr:colOff>
                    <xdr:row>57</xdr:row>
                    <xdr:rowOff>0</xdr:rowOff>
                  </from>
                  <to>
                    <xdr:col>6</xdr:col>
                    <xdr:colOff>76200</xdr:colOff>
                    <xdr:row>58</xdr:row>
                    <xdr:rowOff>9525</xdr:rowOff>
                  </to>
                </anchor>
              </controlPr>
            </control>
          </mc:Choice>
        </mc:AlternateContent>
        <mc:AlternateContent xmlns:mc="http://schemas.openxmlformats.org/markup-compatibility/2006">
          <mc:Choice Requires="x14">
            <control shapeId="4613" r:id="rId364" name="Check Box 1541">
              <controlPr defaultSize="0" autoFill="0" autoLine="0" autoPict="0">
                <anchor moveWithCells="1">
                  <from>
                    <xdr:col>6</xdr:col>
                    <xdr:colOff>38100</xdr:colOff>
                    <xdr:row>57</xdr:row>
                    <xdr:rowOff>0</xdr:rowOff>
                  </from>
                  <to>
                    <xdr:col>7</xdr:col>
                    <xdr:colOff>76200</xdr:colOff>
                    <xdr:row>58</xdr:row>
                    <xdr:rowOff>9525</xdr:rowOff>
                  </to>
                </anchor>
              </controlPr>
            </control>
          </mc:Choice>
        </mc:AlternateContent>
        <mc:AlternateContent xmlns:mc="http://schemas.openxmlformats.org/markup-compatibility/2006">
          <mc:Choice Requires="x14">
            <control shapeId="4614" r:id="rId365" name="Check Box 1542">
              <controlPr defaultSize="0" autoFill="0" autoLine="0" autoPict="0">
                <anchor moveWithCells="1">
                  <from>
                    <xdr:col>7</xdr:col>
                    <xdr:colOff>38100</xdr:colOff>
                    <xdr:row>57</xdr:row>
                    <xdr:rowOff>0</xdr:rowOff>
                  </from>
                  <to>
                    <xdr:col>8</xdr:col>
                    <xdr:colOff>76200</xdr:colOff>
                    <xdr:row>58</xdr:row>
                    <xdr:rowOff>9525</xdr:rowOff>
                  </to>
                </anchor>
              </controlPr>
            </control>
          </mc:Choice>
        </mc:AlternateContent>
        <mc:AlternateContent xmlns:mc="http://schemas.openxmlformats.org/markup-compatibility/2006">
          <mc:Choice Requires="x14">
            <control shapeId="4615" r:id="rId366" name="Check Box 1543">
              <controlPr defaultSize="0" autoFill="0" autoLine="0" autoPict="0">
                <anchor moveWithCells="1">
                  <from>
                    <xdr:col>8</xdr:col>
                    <xdr:colOff>38100</xdr:colOff>
                    <xdr:row>57</xdr:row>
                    <xdr:rowOff>0</xdr:rowOff>
                  </from>
                  <to>
                    <xdr:col>9</xdr:col>
                    <xdr:colOff>76200</xdr:colOff>
                    <xdr:row>58</xdr:row>
                    <xdr:rowOff>9525</xdr:rowOff>
                  </to>
                </anchor>
              </controlPr>
            </control>
          </mc:Choice>
        </mc:AlternateContent>
        <mc:AlternateContent xmlns:mc="http://schemas.openxmlformats.org/markup-compatibility/2006">
          <mc:Choice Requires="x14">
            <control shapeId="4616" r:id="rId367" name="Check Box 1544">
              <controlPr defaultSize="0" autoFill="0" autoLine="0" autoPict="0">
                <anchor moveWithCells="1">
                  <from>
                    <xdr:col>9</xdr:col>
                    <xdr:colOff>38100</xdr:colOff>
                    <xdr:row>57</xdr:row>
                    <xdr:rowOff>0</xdr:rowOff>
                  </from>
                  <to>
                    <xdr:col>10</xdr:col>
                    <xdr:colOff>76200</xdr:colOff>
                    <xdr:row>58</xdr:row>
                    <xdr:rowOff>9525</xdr:rowOff>
                  </to>
                </anchor>
              </controlPr>
            </control>
          </mc:Choice>
        </mc:AlternateContent>
        <mc:AlternateContent xmlns:mc="http://schemas.openxmlformats.org/markup-compatibility/2006">
          <mc:Choice Requires="x14">
            <control shapeId="4617" r:id="rId368" name="Check Box 1545">
              <controlPr defaultSize="0" autoFill="0" autoLine="0" autoPict="0">
                <anchor moveWithCells="1">
                  <from>
                    <xdr:col>10</xdr:col>
                    <xdr:colOff>38100</xdr:colOff>
                    <xdr:row>57</xdr:row>
                    <xdr:rowOff>0</xdr:rowOff>
                  </from>
                  <to>
                    <xdr:col>11</xdr:col>
                    <xdr:colOff>76200</xdr:colOff>
                    <xdr:row>58</xdr:row>
                    <xdr:rowOff>9525</xdr:rowOff>
                  </to>
                </anchor>
              </controlPr>
            </control>
          </mc:Choice>
        </mc:AlternateContent>
        <mc:AlternateContent xmlns:mc="http://schemas.openxmlformats.org/markup-compatibility/2006">
          <mc:Choice Requires="x14">
            <control shapeId="4618" r:id="rId369" name="Check Box 1546">
              <controlPr defaultSize="0" autoFill="0" autoLine="0" autoPict="0">
                <anchor moveWithCells="1">
                  <from>
                    <xdr:col>3</xdr:col>
                    <xdr:colOff>38100</xdr:colOff>
                    <xdr:row>58</xdr:row>
                    <xdr:rowOff>0</xdr:rowOff>
                  </from>
                  <to>
                    <xdr:col>4</xdr:col>
                    <xdr:colOff>76200</xdr:colOff>
                    <xdr:row>59</xdr:row>
                    <xdr:rowOff>9525</xdr:rowOff>
                  </to>
                </anchor>
              </controlPr>
            </control>
          </mc:Choice>
        </mc:AlternateContent>
        <mc:AlternateContent xmlns:mc="http://schemas.openxmlformats.org/markup-compatibility/2006">
          <mc:Choice Requires="x14">
            <control shapeId="4619" r:id="rId370" name="Check Box 1547">
              <controlPr defaultSize="0" autoFill="0" autoLine="0" autoPict="0">
                <anchor moveWithCells="1">
                  <from>
                    <xdr:col>4</xdr:col>
                    <xdr:colOff>38100</xdr:colOff>
                    <xdr:row>58</xdr:row>
                    <xdr:rowOff>0</xdr:rowOff>
                  </from>
                  <to>
                    <xdr:col>5</xdr:col>
                    <xdr:colOff>76200</xdr:colOff>
                    <xdr:row>59</xdr:row>
                    <xdr:rowOff>9525</xdr:rowOff>
                  </to>
                </anchor>
              </controlPr>
            </control>
          </mc:Choice>
        </mc:AlternateContent>
        <mc:AlternateContent xmlns:mc="http://schemas.openxmlformats.org/markup-compatibility/2006">
          <mc:Choice Requires="x14">
            <control shapeId="4620" r:id="rId371" name="Check Box 1548">
              <controlPr defaultSize="0" autoFill="0" autoLine="0" autoPict="0">
                <anchor moveWithCells="1">
                  <from>
                    <xdr:col>5</xdr:col>
                    <xdr:colOff>38100</xdr:colOff>
                    <xdr:row>58</xdr:row>
                    <xdr:rowOff>0</xdr:rowOff>
                  </from>
                  <to>
                    <xdr:col>6</xdr:col>
                    <xdr:colOff>76200</xdr:colOff>
                    <xdr:row>59</xdr:row>
                    <xdr:rowOff>9525</xdr:rowOff>
                  </to>
                </anchor>
              </controlPr>
            </control>
          </mc:Choice>
        </mc:AlternateContent>
        <mc:AlternateContent xmlns:mc="http://schemas.openxmlformats.org/markup-compatibility/2006">
          <mc:Choice Requires="x14">
            <control shapeId="4621" r:id="rId372" name="Check Box 1549">
              <controlPr defaultSize="0" autoFill="0" autoLine="0" autoPict="0">
                <anchor moveWithCells="1">
                  <from>
                    <xdr:col>6</xdr:col>
                    <xdr:colOff>38100</xdr:colOff>
                    <xdr:row>58</xdr:row>
                    <xdr:rowOff>0</xdr:rowOff>
                  </from>
                  <to>
                    <xdr:col>7</xdr:col>
                    <xdr:colOff>76200</xdr:colOff>
                    <xdr:row>59</xdr:row>
                    <xdr:rowOff>9525</xdr:rowOff>
                  </to>
                </anchor>
              </controlPr>
            </control>
          </mc:Choice>
        </mc:AlternateContent>
        <mc:AlternateContent xmlns:mc="http://schemas.openxmlformats.org/markup-compatibility/2006">
          <mc:Choice Requires="x14">
            <control shapeId="4622" r:id="rId373" name="Check Box 1550">
              <controlPr defaultSize="0" autoFill="0" autoLine="0" autoPict="0">
                <anchor moveWithCells="1">
                  <from>
                    <xdr:col>7</xdr:col>
                    <xdr:colOff>38100</xdr:colOff>
                    <xdr:row>58</xdr:row>
                    <xdr:rowOff>0</xdr:rowOff>
                  </from>
                  <to>
                    <xdr:col>8</xdr:col>
                    <xdr:colOff>76200</xdr:colOff>
                    <xdr:row>59</xdr:row>
                    <xdr:rowOff>9525</xdr:rowOff>
                  </to>
                </anchor>
              </controlPr>
            </control>
          </mc:Choice>
        </mc:AlternateContent>
        <mc:AlternateContent xmlns:mc="http://schemas.openxmlformats.org/markup-compatibility/2006">
          <mc:Choice Requires="x14">
            <control shapeId="4623" r:id="rId374" name="Check Box 1551">
              <controlPr defaultSize="0" autoFill="0" autoLine="0" autoPict="0">
                <anchor moveWithCells="1">
                  <from>
                    <xdr:col>8</xdr:col>
                    <xdr:colOff>38100</xdr:colOff>
                    <xdr:row>58</xdr:row>
                    <xdr:rowOff>0</xdr:rowOff>
                  </from>
                  <to>
                    <xdr:col>9</xdr:col>
                    <xdr:colOff>76200</xdr:colOff>
                    <xdr:row>59</xdr:row>
                    <xdr:rowOff>9525</xdr:rowOff>
                  </to>
                </anchor>
              </controlPr>
            </control>
          </mc:Choice>
        </mc:AlternateContent>
        <mc:AlternateContent xmlns:mc="http://schemas.openxmlformats.org/markup-compatibility/2006">
          <mc:Choice Requires="x14">
            <control shapeId="4624" r:id="rId375" name="Check Box 1552">
              <controlPr defaultSize="0" autoFill="0" autoLine="0" autoPict="0">
                <anchor moveWithCells="1">
                  <from>
                    <xdr:col>9</xdr:col>
                    <xdr:colOff>38100</xdr:colOff>
                    <xdr:row>58</xdr:row>
                    <xdr:rowOff>0</xdr:rowOff>
                  </from>
                  <to>
                    <xdr:col>10</xdr:col>
                    <xdr:colOff>76200</xdr:colOff>
                    <xdr:row>59</xdr:row>
                    <xdr:rowOff>9525</xdr:rowOff>
                  </to>
                </anchor>
              </controlPr>
            </control>
          </mc:Choice>
        </mc:AlternateContent>
        <mc:AlternateContent xmlns:mc="http://schemas.openxmlformats.org/markup-compatibility/2006">
          <mc:Choice Requires="x14">
            <control shapeId="4625" r:id="rId376" name="Check Box 1553">
              <controlPr defaultSize="0" autoFill="0" autoLine="0" autoPict="0">
                <anchor moveWithCells="1">
                  <from>
                    <xdr:col>10</xdr:col>
                    <xdr:colOff>38100</xdr:colOff>
                    <xdr:row>57</xdr:row>
                    <xdr:rowOff>200025</xdr:rowOff>
                  </from>
                  <to>
                    <xdr:col>11</xdr:col>
                    <xdr:colOff>76200</xdr:colOff>
                    <xdr:row>59</xdr:row>
                    <xdr:rowOff>0</xdr:rowOff>
                  </to>
                </anchor>
              </controlPr>
            </control>
          </mc:Choice>
        </mc:AlternateContent>
        <mc:AlternateContent xmlns:mc="http://schemas.openxmlformats.org/markup-compatibility/2006">
          <mc:Choice Requires="x14">
            <control shapeId="4626" r:id="rId377" name="Check Box 1554">
              <controlPr defaultSize="0" autoFill="0" autoLine="0" autoPict="0">
                <anchor moveWithCells="1">
                  <from>
                    <xdr:col>3</xdr:col>
                    <xdr:colOff>38100</xdr:colOff>
                    <xdr:row>59</xdr:row>
                    <xdr:rowOff>0</xdr:rowOff>
                  </from>
                  <to>
                    <xdr:col>4</xdr:col>
                    <xdr:colOff>76200</xdr:colOff>
                    <xdr:row>60</xdr:row>
                    <xdr:rowOff>9525</xdr:rowOff>
                  </to>
                </anchor>
              </controlPr>
            </control>
          </mc:Choice>
        </mc:AlternateContent>
        <mc:AlternateContent xmlns:mc="http://schemas.openxmlformats.org/markup-compatibility/2006">
          <mc:Choice Requires="x14">
            <control shapeId="4627" r:id="rId378" name="Check Box 1555">
              <controlPr defaultSize="0" autoFill="0" autoLine="0" autoPict="0">
                <anchor moveWithCells="1">
                  <from>
                    <xdr:col>4</xdr:col>
                    <xdr:colOff>38100</xdr:colOff>
                    <xdr:row>59</xdr:row>
                    <xdr:rowOff>0</xdr:rowOff>
                  </from>
                  <to>
                    <xdr:col>5</xdr:col>
                    <xdr:colOff>76200</xdr:colOff>
                    <xdr:row>60</xdr:row>
                    <xdr:rowOff>9525</xdr:rowOff>
                  </to>
                </anchor>
              </controlPr>
            </control>
          </mc:Choice>
        </mc:AlternateContent>
        <mc:AlternateContent xmlns:mc="http://schemas.openxmlformats.org/markup-compatibility/2006">
          <mc:Choice Requires="x14">
            <control shapeId="4628" r:id="rId379" name="Check Box 1556">
              <controlPr defaultSize="0" autoFill="0" autoLine="0" autoPict="0">
                <anchor moveWithCells="1">
                  <from>
                    <xdr:col>5</xdr:col>
                    <xdr:colOff>38100</xdr:colOff>
                    <xdr:row>59</xdr:row>
                    <xdr:rowOff>0</xdr:rowOff>
                  </from>
                  <to>
                    <xdr:col>6</xdr:col>
                    <xdr:colOff>76200</xdr:colOff>
                    <xdr:row>60</xdr:row>
                    <xdr:rowOff>9525</xdr:rowOff>
                  </to>
                </anchor>
              </controlPr>
            </control>
          </mc:Choice>
        </mc:AlternateContent>
        <mc:AlternateContent xmlns:mc="http://schemas.openxmlformats.org/markup-compatibility/2006">
          <mc:Choice Requires="x14">
            <control shapeId="4629" r:id="rId380" name="Check Box 1557">
              <controlPr defaultSize="0" autoFill="0" autoLine="0" autoPict="0">
                <anchor moveWithCells="1">
                  <from>
                    <xdr:col>6</xdr:col>
                    <xdr:colOff>38100</xdr:colOff>
                    <xdr:row>59</xdr:row>
                    <xdr:rowOff>0</xdr:rowOff>
                  </from>
                  <to>
                    <xdr:col>7</xdr:col>
                    <xdr:colOff>76200</xdr:colOff>
                    <xdr:row>60</xdr:row>
                    <xdr:rowOff>9525</xdr:rowOff>
                  </to>
                </anchor>
              </controlPr>
            </control>
          </mc:Choice>
        </mc:AlternateContent>
        <mc:AlternateContent xmlns:mc="http://schemas.openxmlformats.org/markup-compatibility/2006">
          <mc:Choice Requires="x14">
            <control shapeId="4630" r:id="rId381" name="Check Box 1558">
              <controlPr defaultSize="0" autoFill="0" autoLine="0" autoPict="0">
                <anchor moveWithCells="1">
                  <from>
                    <xdr:col>7</xdr:col>
                    <xdr:colOff>38100</xdr:colOff>
                    <xdr:row>59</xdr:row>
                    <xdr:rowOff>0</xdr:rowOff>
                  </from>
                  <to>
                    <xdr:col>8</xdr:col>
                    <xdr:colOff>76200</xdr:colOff>
                    <xdr:row>60</xdr:row>
                    <xdr:rowOff>9525</xdr:rowOff>
                  </to>
                </anchor>
              </controlPr>
            </control>
          </mc:Choice>
        </mc:AlternateContent>
        <mc:AlternateContent xmlns:mc="http://schemas.openxmlformats.org/markup-compatibility/2006">
          <mc:Choice Requires="x14">
            <control shapeId="4631" r:id="rId382" name="Check Box 1559">
              <controlPr defaultSize="0" autoFill="0" autoLine="0" autoPict="0">
                <anchor moveWithCells="1">
                  <from>
                    <xdr:col>8</xdr:col>
                    <xdr:colOff>38100</xdr:colOff>
                    <xdr:row>59</xdr:row>
                    <xdr:rowOff>0</xdr:rowOff>
                  </from>
                  <to>
                    <xdr:col>9</xdr:col>
                    <xdr:colOff>76200</xdr:colOff>
                    <xdr:row>60</xdr:row>
                    <xdr:rowOff>9525</xdr:rowOff>
                  </to>
                </anchor>
              </controlPr>
            </control>
          </mc:Choice>
        </mc:AlternateContent>
        <mc:AlternateContent xmlns:mc="http://schemas.openxmlformats.org/markup-compatibility/2006">
          <mc:Choice Requires="x14">
            <control shapeId="4632" r:id="rId383" name="Check Box 1560">
              <controlPr defaultSize="0" autoFill="0" autoLine="0" autoPict="0">
                <anchor moveWithCells="1">
                  <from>
                    <xdr:col>9</xdr:col>
                    <xdr:colOff>38100</xdr:colOff>
                    <xdr:row>59</xdr:row>
                    <xdr:rowOff>0</xdr:rowOff>
                  </from>
                  <to>
                    <xdr:col>10</xdr:col>
                    <xdr:colOff>76200</xdr:colOff>
                    <xdr:row>60</xdr:row>
                    <xdr:rowOff>9525</xdr:rowOff>
                  </to>
                </anchor>
              </controlPr>
            </control>
          </mc:Choice>
        </mc:AlternateContent>
        <mc:AlternateContent xmlns:mc="http://schemas.openxmlformats.org/markup-compatibility/2006">
          <mc:Choice Requires="x14">
            <control shapeId="4633" r:id="rId384" name="Check Box 1561">
              <controlPr defaultSize="0" autoFill="0" autoLine="0" autoPict="0">
                <anchor moveWithCells="1">
                  <from>
                    <xdr:col>10</xdr:col>
                    <xdr:colOff>38100</xdr:colOff>
                    <xdr:row>59</xdr:row>
                    <xdr:rowOff>0</xdr:rowOff>
                  </from>
                  <to>
                    <xdr:col>11</xdr:col>
                    <xdr:colOff>76200</xdr:colOff>
                    <xdr:row>60</xdr:row>
                    <xdr:rowOff>9525</xdr:rowOff>
                  </to>
                </anchor>
              </controlPr>
            </control>
          </mc:Choice>
        </mc:AlternateContent>
        <mc:AlternateContent xmlns:mc="http://schemas.openxmlformats.org/markup-compatibility/2006">
          <mc:Choice Requires="x14">
            <control shapeId="4634" r:id="rId385" name="Check Box 1562">
              <controlPr defaultSize="0" autoFill="0" autoLine="0" autoPict="0">
                <anchor moveWithCells="1">
                  <from>
                    <xdr:col>3</xdr:col>
                    <xdr:colOff>38100</xdr:colOff>
                    <xdr:row>60</xdr:row>
                    <xdr:rowOff>0</xdr:rowOff>
                  </from>
                  <to>
                    <xdr:col>4</xdr:col>
                    <xdr:colOff>76200</xdr:colOff>
                    <xdr:row>61</xdr:row>
                    <xdr:rowOff>9525</xdr:rowOff>
                  </to>
                </anchor>
              </controlPr>
            </control>
          </mc:Choice>
        </mc:AlternateContent>
        <mc:AlternateContent xmlns:mc="http://schemas.openxmlformats.org/markup-compatibility/2006">
          <mc:Choice Requires="x14">
            <control shapeId="4635" r:id="rId386" name="Check Box 1563">
              <controlPr defaultSize="0" autoFill="0" autoLine="0" autoPict="0">
                <anchor moveWithCells="1">
                  <from>
                    <xdr:col>4</xdr:col>
                    <xdr:colOff>38100</xdr:colOff>
                    <xdr:row>60</xdr:row>
                    <xdr:rowOff>0</xdr:rowOff>
                  </from>
                  <to>
                    <xdr:col>5</xdr:col>
                    <xdr:colOff>76200</xdr:colOff>
                    <xdr:row>61</xdr:row>
                    <xdr:rowOff>9525</xdr:rowOff>
                  </to>
                </anchor>
              </controlPr>
            </control>
          </mc:Choice>
        </mc:AlternateContent>
        <mc:AlternateContent xmlns:mc="http://schemas.openxmlformats.org/markup-compatibility/2006">
          <mc:Choice Requires="x14">
            <control shapeId="4636" r:id="rId387" name="Check Box 1564">
              <controlPr defaultSize="0" autoFill="0" autoLine="0" autoPict="0">
                <anchor moveWithCells="1">
                  <from>
                    <xdr:col>5</xdr:col>
                    <xdr:colOff>38100</xdr:colOff>
                    <xdr:row>60</xdr:row>
                    <xdr:rowOff>0</xdr:rowOff>
                  </from>
                  <to>
                    <xdr:col>6</xdr:col>
                    <xdr:colOff>76200</xdr:colOff>
                    <xdr:row>61</xdr:row>
                    <xdr:rowOff>9525</xdr:rowOff>
                  </to>
                </anchor>
              </controlPr>
            </control>
          </mc:Choice>
        </mc:AlternateContent>
        <mc:AlternateContent xmlns:mc="http://schemas.openxmlformats.org/markup-compatibility/2006">
          <mc:Choice Requires="x14">
            <control shapeId="4637" r:id="rId388" name="Check Box 1565">
              <controlPr defaultSize="0" autoFill="0" autoLine="0" autoPict="0">
                <anchor moveWithCells="1">
                  <from>
                    <xdr:col>6</xdr:col>
                    <xdr:colOff>38100</xdr:colOff>
                    <xdr:row>60</xdr:row>
                    <xdr:rowOff>0</xdr:rowOff>
                  </from>
                  <to>
                    <xdr:col>7</xdr:col>
                    <xdr:colOff>76200</xdr:colOff>
                    <xdr:row>61</xdr:row>
                    <xdr:rowOff>9525</xdr:rowOff>
                  </to>
                </anchor>
              </controlPr>
            </control>
          </mc:Choice>
        </mc:AlternateContent>
        <mc:AlternateContent xmlns:mc="http://schemas.openxmlformats.org/markup-compatibility/2006">
          <mc:Choice Requires="x14">
            <control shapeId="4638" r:id="rId389" name="Check Box 1566">
              <controlPr defaultSize="0" autoFill="0" autoLine="0" autoPict="0">
                <anchor moveWithCells="1">
                  <from>
                    <xdr:col>7</xdr:col>
                    <xdr:colOff>38100</xdr:colOff>
                    <xdr:row>60</xdr:row>
                    <xdr:rowOff>0</xdr:rowOff>
                  </from>
                  <to>
                    <xdr:col>8</xdr:col>
                    <xdr:colOff>76200</xdr:colOff>
                    <xdr:row>61</xdr:row>
                    <xdr:rowOff>9525</xdr:rowOff>
                  </to>
                </anchor>
              </controlPr>
            </control>
          </mc:Choice>
        </mc:AlternateContent>
        <mc:AlternateContent xmlns:mc="http://schemas.openxmlformats.org/markup-compatibility/2006">
          <mc:Choice Requires="x14">
            <control shapeId="4639" r:id="rId390" name="Check Box 1567">
              <controlPr defaultSize="0" autoFill="0" autoLine="0" autoPict="0">
                <anchor moveWithCells="1">
                  <from>
                    <xdr:col>8</xdr:col>
                    <xdr:colOff>38100</xdr:colOff>
                    <xdr:row>60</xdr:row>
                    <xdr:rowOff>0</xdr:rowOff>
                  </from>
                  <to>
                    <xdr:col>9</xdr:col>
                    <xdr:colOff>76200</xdr:colOff>
                    <xdr:row>61</xdr:row>
                    <xdr:rowOff>9525</xdr:rowOff>
                  </to>
                </anchor>
              </controlPr>
            </control>
          </mc:Choice>
        </mc:AlternateContent>
        <mc:AlternateContent xmlns:mc="http://schemas.openxmlformats.org/markup-compatibility/2006">
          <mc:Choice Requires="x14">
            <control shapeId="4640" r:id="rId391" name="Check Box 1568">
              <controlPr defaultSize="0" autoFill="0" autoLine="0" autoPict="0">
                <anchor moveWithCells="1">
                  <from>
                    <xdr:col>9</xdr:col>
                    <xdr:colOff>38100</xdr:colOff>
                    <xdr:row>60</xdr:row>
                    <xdr:rowOff>0</xdr:rowOff>
                  </from>
                  <to>
                    <xdr:col>10</xdr:col>
                    <xdr:colOff>76200</xdr:colOff>
                    <xdr:row>61</xdr:row>
                    <xdr:rowOff>9525</xdr:rowOff>
                  </to>
                </anchor>
              </controlPr>
            </control>
          </mc:Choice>
        </mc:AlternateContent>
        <mc:AlternateContent xmlns:mc="http://schemas.openxmlformats.org/markup-compatibility/2006">
          <mc:Choice Requires="x14">
            <control shapeId="4641" r:id="rId392" name="Check Box 1569">
              <controlPr defaultSize="0" autoFill="0" autoLine="0" autoPict="0">
                <anchor moveWithCells="1">
                  <from>
                    <xdr:col>10</xdr:col>
                    <xdr:colOff>38100</xdr:colOff>
                    <xdr:row>60</xdr:row>
                    <xdr:rowOff>0</xdr:rowOff>
                  </from>
                  <to>
                    <xdr:col>11</xdr:col>
                    <xdr:colOff>76200</xdr:colOff>
                    <xdr:row>61</xdr:row>
                    <xdr:rowOff>9525</xdr:rowOff>
                  </to>
                </anchor>
              </controlPr>
            </control>
          </mc:Choice>
        </mc:AlternateContent>
        <mc:AlternateContent xmlns:mc="http://schemas.openxmlformats.org/markup-compatibility/2006">
          <mc:Choice Requires="x14">
            <control shapeId="4642" r:id="rId393" name="Check Box 1570">
              <controlPr defaultSize="0" autoFill="0" autoLine="0" autoPict="0">
                <anchor moveWithCells="1">
                  <from>
                    <xdr:col>3</xdr:col>
                    <xdr:colOff>38100</xdr:colOff>
                    <xdr:row>61</xdr:row>
                    <xdr:rowOff>0</xdr:rowOff>
                  </from>
                  <to>
                    <xdr:col>4</xdr:col>
                    <xdr:colOff>76200</xdr:colOff>
                    <xdr:row>62</xdr:row>
                    <xdr:rowOff>9525</xdr:rowOff>
                  </to>
                </anchor>
              </controlPr>
            </control>
          </mc:Choice>
        </mc:AlternateContent>
        <mc:AlternateContent xmlns:mc="http://schemas.openxmlformats.org/markup-compatibility/2006">
          <mc:Choice Requires="x14">
            <control shapeId="4643" r:id="rId394" name="Check Box 1571">
              <controlPr defaultSize="0" autoFill="0" autoLine="0" autoPict="0">
                <anchor moveWithCells="1">
                  <from>
                    <xdr:col>4</xdr:col>
                    <xdr:colOff>38100</xdr:colOff>
                    <xdr:row>61</xdr:row>
                    <xdr:rowOff>0</xdr:rowOff>
                  </from>
                  <to>
                    <xdr:col>5</xdr:col>
                    <xdr:colOff>76200</xdr:colOff>
                    <xdr:row>62</xdr:row>
                    <xdr:rowOff>9525</xdr:rowOff>
                  </to>
                </anchor>
              </controlPr>
            </control>
          </mc:Choice>
        </mc:AlternateContent>
        <mc:AlternateContent xmlns:mc="http://schemas.openxmlformats.org/markup-compatibility/2006">
          <mc:Choice Requires="x14">
            <control shapeId="4644" r:id="rId395" name="Check Box 1572">
              <controlPr defaultSize="0" autoFill="0" autoLine="0" autoPict="0">
                <anchor moveWithCells="1">
                  <from>
                    <xdr:col>5</xdr:col>
                    <xdr:colOff>38100</xdr:colOff>
                    <xdr:row>61</xdr:row>
                    <xdr:rowOff>0</xdr:rowOff>
                  </from>
                  <to>
                    <xdr:col>6</xdr:col>
                    <xdr:colOff>76200</xdr:colOff>
                    <xdr:row>62</xdr:row>
                    <xdr:rowOff>9525</xdr:rowOff>
                  </to>
                </anchor>
              </controlPr>
            </control>
          </mc:Choice>
        </mc:AlternateContent>
        <mc:AlternateContent xmlns:mc="http://schemas.openxmlformats.org/markup-compatibility/2006">
          <mc:Choice Requires="x14">
            <control shapeId="4645" r:id="rId396" name="Check Box 1573">
              <controlPr defaultSize="0" autoFill="0" autoLine="0" autoPict="0">
                <anchor moveWithCells="1">
                  <from>
                    <xdr:col>6</xdr:col>
                    <xdr:colOff>38100</xdr:colOff>
                    <xdr:row>61</xdr:row>
                    <xdr:rowOff>0</xdr:rowOff>
                  </from>
                  <to>
                    <xdr:col>7</xdr:col>
                    <xdr:colOff>76200</xdr:colOff>
                    <xdr:row>62</xdr:row>
                    <xdr:rowOff>9525</xdr:rowOff>
                  </to>
                </anchor>
              </controlPr>
            </control>
          </mc:Choice>
        </mc:AlternateContent>
        <mc:AlternateContent xmlns:mc="http://schemas.openxmlformats.org/markup-compatibility/2006">
          <mc:Choice Requires="x14">
            <control shapeId="4646" r:id="rId397" name="Check Box 1574">
              <controlPr defaultSize="0" autoFill="0" autoLine="0" autoPict="0">
                <anchor moveWithCells="1">
                  <from>
                    <xdr:col>7</xdr:col>
                    <xdr:colOff>38100</xdr:colOff>
                    <xdr:row>61</xdr:row>
                    <xdr:rowOff>0</xdr:rowOff>
                  </from>
                  <to>
                    <xdr:col>8</xdr:col>
                    <xdr:colOff>76200</xdr:colOff>
                    <xdr:row>62</xdr:row>
                    <xdr:rowOff>9525</xdr:rowOff>
                  </to>
                </anchor>
              </controlPr>
            </control>
          </mc:Choice>
        </mc:AlternateContent>
        <mc:AlternateContent xmlns:mc="http://schemas.openxmlformats.org/markup-compatibility/2006">
          <mc:Choice Requires="x14">
            <control shapeId="4647" r:id="rId398" name="Check Box 1575">
              <controlPr defaultSize="0" autoFill="0" autoLine="0" autoPict="0">
                <anchor moveWithCells="1">
                  <from>
                    <xdr:col>8</xdr:col>
                    <xdr:colOff>38100</xdr:colOff>
                    <xdr:row>61</xdr:row>
                    <xdr:rowOff>0</xdr:rowOff>
                  </from>
                  <to>
                    <xdr:col>9</xdr:col>
                    <xdr:colOff>76200</xdr:colOff>
                    <xdr:row>62</xdr:row>
                    <xdr:rowOff>9525</xdr:rowOff>
                  </to>
                </anchor>
              </controlPr>
            </control>
          </mc:Choice>
        </mc:AlternateContent>
        <mc:AlternateContent xmlns:mc="http://schemas.openxmlformats.org/markup-compatibility/2006">
          <mc:Choice Requires="x14">
            <control shapeId="4648" r:id="rId399" name="Check Box 1576">
              <controlPr defaultSize="0" autoFill="0" autoLine="0" autoPict="0">
                <anchor moveWithCells="1">
                  <from>
                    <xdr:col>9</xdr:col>
                    <xdr:colOff>38100</xdr:colOff>
                    <xdr:row>61</xdr:row>
                    <xdr:rowOff>0</xdr:rowOff>
                  </from>
                  <to>
                    <xdr:col>10</xdr:col>
                    <xdr:colOff>76200</xdr:colOff>
                    <xdr:row>62</xdr:row>
                    <xdr:rowOff>9525</xdr:rowOff>
                  </to>
                </anchor>
              </controlPr>
            </control>
          </mc:Choice>
        </mc:AlternateContent>
        <mc:AlternateContent xmlns:mc="http://schemas.openxmlformats.org/markup-compatibility/2006">
          <mc:Choice Requires="x14">
            <control shapeId="4649" r:id="rId400" name="Check Box 1577">
              <controlPr defaultSize="0" autoFill="0" autoLine="0" autoPict="0">
                <anchor moveWithCells="1">
                  <from>
                    <xdr:col>10</xdr:col>
                    <xdr:colOff>38100</xdr:colOff>
                    <xdr:row>61</xdr:row>
                    <xdr:rowOff>9525</xdr:rowOff>
                  </from>
                  <to>
                    <xdr:col>11</xdr:col>
                    <xdr:colOff>76200</xdr:colOff>
                    <xdr:row>62</xdr:row>
                    <xdr:rowOff>19050</xdr:rowOff>
                  </to>
                </anchor>
              </controlPr>
            </control>
          </mc:Choice>
        </mc:AlternateContent>
        <mc:AlternateContent xmlns:mc="http://schemas.openxmlformats.org/markup-compatibility/2006">
          <mc:Choice Requires="x14">
            <control shapeId="4650" r:id="rId401" name="Check Box 1578">
              <controlPr defaultSize="0" autoFill="0" autoLine="0" autoPict="0">
                <anchor moveWithCells="1">
                  <from>
                    <xdr:col>3</xdr:col>
                    <xdr:colOff>38100</xdr:colOff>
                    <xdr:row>62</xdr:row>
                    <xdr:rowOff>0</xdr:rowOff>
                  </from>
                  <to>
                    <xdr:col>4</xdr:col>
                    <xdr:colOff>76200</xdr:colOff>
                    <xdr:row>63</xdr:row>
                    <xdr:rowOff>9525</xdr:rowOff>
                  </to>
                </anchor>
              </controlPr>
            </control>
          </mc:Choice>
        </mc:AlternateContent>
        <mc:AlternateContent xmlns:mc="http://schemas.openxmlformats.org/markup-compatibility/2006">
          <mc:Choice Requires="x14">
            <control shapeId="4651" r:id="rId402" name="Check Box 1579">
              <controlPr defaultSize="0" autoFill="0" autoLine="0" autoPict="0">
                <anchor moveWithCells="1">
                  <from>
                    <xdr:col>4</xdr:col>
                    <xdr:colOff>38100</xdr:colOff>
                    <xdr:row>62</xdr:row>
                    <xdr:rowOff>0</xdr:rowOff>
                  </from>
                  <to>
                    <xdr:col>5</xdr:col>
                    <xdr:colOff>76200</xdr:colOff>
                    <xdr:row>63</xdr:row>
                    <xdr:rowOff>9525</xdr:rowOff>
                  </to>
                </anchor>
              </controlPr>
            </control>
          </mc:Choice>
        </mc:AlternateContent>
        <mc:AlternateContent xmlns:mc="http://schemas.openxmlformats.org/markup-compatibility/2006">
          <mc:Choice Requires="x14">
            <control shapeId="4652" r:id="rId403" name="Check Box 1580">
              <controlPr defaultSize="0" autoFill="0" autoLine="0" autoPict="0">
                <anchor moveWithCells="1">
                  <from>
                    <xdr:col>5</xdr:col>
                    <xdr:colOff>38100</xdr:colOff>
                    <xdr:row>62</xdr:row>
                    <xdr:rowOff>0</xdr:rowOff>
                  </from>
                  <to>
                    <xdr:col>6</xdr:col>
                    <xdr:colOff>76200</xdr:colOff>
                    <xdr:row>63</xdr:row>
                    <xdr:rowOff>9525</xdr:rowOff>
                  </to>
                </anchor>
              </controlPr>
            </control>
          </mc:Choice>
        </mc:AlternateContent>
        <mc:AlternateContent xmlns:mc="http://schemas.openxmlformats.org/markup-compatibility/2006">
          <mc:Choice Requires="x14">
            <control shapeId="4653" r:id="rId404" name="Check Box 1581">
              <controlPr defaultSize="0" autoFill="0" autoLine="0" autoPict="0">
                <anchor moveWithCells="1">
                  <from>
                    <xdr:col>6</xdr:col>
                    <xdr:colOff>38100</xdr:colOff>
                    <xdr:row>62</xdr:row>
                    <xdr:rowOff>0</xdr:rowOff>
                  </from>
                  <to>
                    <xdr:col>7</xdr:col>
                    <xdr:colOff>76200</xdr:colOff>
                    <xdr:row>63</xdr:row>
                    <xdr:rowOff>9525</xdr:rowOff>
                  </to>
                </anchor>
              </controlPr>
            </control>
          </mc:Choice>
        </mc:AlternateContent>
        <mc:AlternateContent xmlns:mc="http://schemas.openxmlformats.org/markup-compatibility/2006">
          <mc:Choice Requires="x14">
            <control shapeId="4654" r:id="rId405" name="Check Box 1582">
              <controlPr defaultSize="0" autoFill="0" autoLine="0" autoPict="0">
                <anchor moveWithCells="1">
                  <from>
                    <xdr:col>7</xdr:col>
                    <xdr:colOff>38100</xdr:colOff>
                    <xdr:row>62</xdr:row>
                    <xdr:rowOff>0</xdr:rowOff>
                  </from>
                  <to>
                    <xdr:col>8</xdr:col>
                    <xdr:colOff>76200</xdr:colOff>
                    <xdr:row>63</xdr:row>
                    <xdr:rowOff>9525</xdr:rowOff>
                  </to>
                </anchor>
              </controlPr>
            </control>
          </mc:Choice>
        </mc:AlternateContent>
        <mc:AlternateContent xmlns:mc="http://schemas.openxmlformats.org/markup-compatibility/2006">
          <mc:Choice Requires="x14">
            <control shapeId="4655" r:id="rId406" name="Check Box 1583">
              <controlPr defaultSize="0" autoFill="0" autoLine="0" autoPict="0">
                <anchor moveWithCells="1">
                  <from>
                    <xdr:col>8</xdr:col>
                    <xdr:colOff>38100</xdr:colOff>
                    <xdr:row>62</xdr:row>
                    <xdr:rowOff>0</xdr:rowOff>
                  </from>
                  <to>
                    <xdr:col>9</xdr:col>
                    <xdr:colOff>76200</xdr:colOff>
                    <xdr:row>63</xdr:row>
                    <xdr:rowOff>9525</xdr:rowOff>
                  </to>
                </anchor>
              </controlPr>
            </control>
          </mc:Choice>
        </mc:AlternateContent>
        <mc:AlternateContent xmlns:mc="http://schemas.openxmlformats.org/markup-compatibility/2006">
          <mc:Choice Requires="x14">
            <control shapeId="4656" r:id="rId407" name="Check Box 1584">
              <controlPr defaultSize="0" autoFill="0" autoLine="0" autoPict="0">
                <anchor moveWithCells="1">
                  <from>
                    <xdr:col>9</xdr:col>
                    <xdr:colOff>38100</xdr:colOff>
                    <xdr:row>62</xdr:row>
                    <xdr:rowOff>0</xdr:rowOff>
                  </from>
                  <to>
                    <xdr:col>10</xdr:col>
                    <xdr:colOff>76200</xdr:colOff>
                    <xdr:row>63</xdr:row>
                    <xdr:rowOff>9525</xdr:rowOff>
                  </to>
                </anchor>
              </controlPr>
            </control>
          </mc:Choice>
        </mc:AlternateContent>
        <mc:AlternateContent xmlns:mc="http://schemas.openxmlformats.org/markup-compatibility/2006">
          <mc:Choice Requires="x14">
            <control shapeId="4657" r:id="rId408" name="Check Box 1585">
              <controlPr defaultSize="0" autoFill="0" autoLine="0" autoPict="0">
                <anchor moveWithCells="1">
                  <from>
                    <xdr:col>10</xdr:col>
                    <xdr:colOff>38100</xdr:colOff>
                    <xdr:row>62</xdr:row>
                    <xdr:rowOff>0</xdr:rowOff>
                  </from>
                  <to>
                    <xdr:col>11</xdr:col>
                    <xdr:colOff>76200</xdr:colOff>
                    <xdr:row>63</xdr:row>
                    <xdr:rowOff>9525</xdr:rowOff>
                  </to>
                </anchor>
              </controlPr>
            </control>
          </mc:Choice>
        </mc:AlternateContent>
        <mc:AlternateContent xmlns:mc="http://schemas.openxmlformats.org/markup-compatibility/2006">
          <mc:Choice Requires="x14">
            <control shapeId="4735" r:id="rId409" name="Check Box 1663">
              <controlPr defaultSize="0" autoFill="0" autoLine="0" autoPict="0">
                <anchor moveWithCells="1">
                  <from>
                    <xdr:col>10</xdr:col>
                    <xdr:colOff>38100</xdr:colOff>
                    <xdr:row>28</xdr:row>
                    <xdr:rowOff>9525</xdr:rowOff>
                  </from>
                  <to>
                    <xdr:col>11</xdr:col>
                    <xdr:colOff>76200</xdr:colOff>
                    <xdr:row>29</xdr:row>
                    <xdr:rowOff>19050</xdr:rowOff>
                  </to>
                </anchor>
              </controlPr>
            </control>
          </mc:Choice>
        </mc:AlternateContent>
        <mc:AlternateContent xmlns:mc="http://schemas.openxmlformats.org/markup-compatibility/2006">
          <mc:Choice Requires="x14">
            <control shapeId="4760" r:id="rId410" name="Check Box 1688">
              <controlPr defaultSize="0" autoFill="0" autoLine="0" autoPict="0">
                <anchor moveWithCells="1">
                  <from>
                    <xdr:col>10</xdr:col>
                    <xdr:colOff>38100</xdr:colOff>
                    <xdr:row>31</xdr:row>
                    <xdr:rowOff>200025</xdr:rowOff>
                  </from>
                  <to>
                    <xdr:col>11</xdr:col>
                    <xdr:colOff>76200</xdr:colOff>
                    <xdr:row>33</xdr:row>
                    <xdr:rowOff>0</xdr:rowOff>
                  </to>
                </anchor>
              </controlPr>
            </control>
          </mc:Choice>
        </mc:AlternateContent>
        <mc:AlternateContent xmlns:mc="http://schemas.openxmlformats.org/markup-compatibility/2006">
          <mc:Choice Requires="x14">
            <control shapeId="4762" r:id="rId411" name="Check Box 1690">
              <controlPr defaultSize="0" autoFill="0" autoLine="0" autoPict="0">
                <anchor moveWithCells="1">
                  <from>
                    <xdr:col>10</xdr:col>
                    <xdr:colOff>38100</xdr:colOff>
                    <xdr:row>31</xdr:row>
                    <xdr:rowOff>0</xdr:rowOff>
                  </from>
                  <to>
                    <xdr:col>11</xdr:col>
                    <xdr:colOff>76200</xdr:colOff>
                    <xdr:row>32</xdr:row>
                    <xdr:rowOff>9525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2"/>
  <dimension ref="A1:CR68"/>
  <sheetViews>
    <sheetView workbookViewId="0">
      <selection activeCell="F64" sqref="F64"/>
    </sheetView>
  </sheetViews>
  <sheetFormatPr defaultColWidth="0" defaultRowHeight="12.75" zeroHeight="1" x14ac:dyDescent="0.2"/>
  <cols>
    <col min="1" max="70" width="4.140625" style="4" customWidth="1"/>
    <col min="71" max="71" width="4.140625" style="29" hidden="1" customWidth="1"/>
    <col min="72" max="79" width="4.42578125" style="27" hidden="1" customWidth="1"/>
    <col min="80" max="80" width="5.28515625" style="52" hidden="1" customWidth="1"/>
    <col min="81" max="88" width="3.28515625" style="34" hidden="1" customWidth="1"/>
    <col min="89" max="90" width="5.7109375" style="53" hidden="1" customWidth="1"/>
    <col min="91" max="91" width="9.140625" style="34" hidden="1" customWidth="1"/>
    <col min="92" max="16384" width="9.140625" style="4" hidden="1"/>
  </cols>
  <sheetData>
    <row r="1" spans="1:96" x14ac:dyDescent="0.2">
      <c r="A1" s="466" t="s">
        <v>5</v>
      </c>
      <c r="B1" s="467"/>
      <c r="C1" s="467"/>
      <c r="D1" s="467"/>
      <c r="E1" s="467"/>
      <c r="F1" s="467"/>
      <c r="G1" s="467"/>
      <c r="H1" s="467"/>
      <c r="I1" s="467"/>
      <c r="J1" s="467"/>
      <c r="K1" s="468">
        <v>1400</v>
      </c>
      <c r="L1" s="469"/>
      <c r="M1" s="470">
        <f ca="1">NOW()</f>
        <v>43214.693929629633</v>
      </c>
      <c r="N1" s="471"/>
      <c r="O1" s="471"/>
      <c r="P1" s="472"/>
      <c r="Q1" s="464" t="s">
        <v>2</v>
      </c>
      <c r="R1" s="465"/>
      <c r="S1" s="457" t="str">
        <f>REPT('Carga adm p estacas'!S1:W1,1)</f>
        <v/>
      </c>
      <c r="T1" s="458"/>
      <c r="U1" s="459"/>
      <c r="V1" s="475" t="s">
        <v>5</v>
      </c>
      <c r="W1" s="439"/>
      <c r="X1" s="439"/>
      <c r="Y1" s="440"/>
      <c r="Z1" s="440"/>
      <c r="AA1" s="440"/>
      <c r="AB1" s="440"/>
      <c r="AC1" s="440"/>
      <c r="AD1" s="440"/>
      <c r="AE1" s="440"/>
      <c r="AF1" s="441">
        <v>1400</v>
      </c>
      <c r="AG1" s="442"/>
      <c r="AH1" s="443">
        <f ca="1">NOW()</f>
        <v>43214.693929745372</v>
      </c>
      <c r="AI1" s="444"/>
      <c r="AJ1" s="444"/>
      <c r="AK1" s="445"/>
      <c r="AL1" s="446" t="s">
        <v>2</v>
      </c>
      <c r="AM1" s="446"/>
      <c r="AN1" s="428" t="str">
        <f>S1</f>
        <v/>
      </c>
      <c r="AO1" s="429"/>
      <c r="AP1" s="430"/>
      <c r="AQ1" s="438" t="s">
        <v>5</v>
      </c>
      <c r="AR1" s="439"/>
      <c r="AS1" s="439"/>
      <c r="AT1" s="440"/>
      <c r="AU1" s="440"/>
      <c r="AV1" s="440"/>
      <c r="AW1" s="440"/>
      <c r="AX1" s="440"/>
      <c r="AY1" s="440"/>
      <c r="AZ1" s="440"/>
      <c r="BA1" s="441">
        <v>1400</v>
      </c>
      <c r="BB1" s="442"/>
      <c r="BC1" s="443">
        <f ca="1">NOW()</f>
        <v>43214.693929745372</v>
      </c>
      <c r="BD1" s="444"/>
      <c r="BE1" s="444"/>
      <c r="BF1" s="445"/>
      <c r="BG1" s="446" t="s">
        <v>2</v>
      </c>
      <c r="BH1" s="446"/>
      <c r="BI1" s="428" t="str">
        <f>AN1</f>
        <v/>
      </c>
      <c r="BJ1" s="429"/>
      <c r="BK1" s="430"/>
      <c r="BL1" s="3"/>
      <c r="BM1" s="3"/>
      <c r="BN1" s="3"/>
      <c r="BO1" s="3"/>
      <c r="BP1" s="3"/>
      <c r="BQ1" s="3"/>
      <c r="BR1" s="3"/>
      <c r="BS1" s="48"/>
    </row>
    <row r="2" spans="1:96" x14ac:dyDescent="0.2">
      <c r="A2" s="460" t="s">
        <v>1</v>
      </c>
      <c r="B2" s="461"/>
      <c r="C2" s="461"/>
      <c r="D2" s="89"/>
      <c r="E2" s="462" t="str">
        <f>REPT('Carga adm p estacas'!E2:P2,1)</f>
        <v/>
      </c>
      <c r="F2" s="462"/>
      <c r="G2" s="462"/>
      <c r="H2" s="462"/>
      <c r="I2" s="462"/>
      <c r="J2" s="462"/>
      <c r="K2" s="462"/>
      <c r="L2" s="462"/>
      <c r="M2" s="462"/>
      <c r="N2" s="462"/>
      <c r="O2" s="462"/>
      <c r="P2" s="463"/>
      <c r="Q2" s="464" t="s">
        <v>0</v>
      </c>
      <c r="R2" s="465"/>
      <c r="S2" s="457" t="str">
        <f>REPT('Carga adm p estacas'!S2:W2,1)</f>
        <v/>
      </c>
      <c r="T2" s="458"/>
      <c r="U2" s="459"/>
      <c r="V2" s="474" t="s">
        <v>1</v>
      </c>
      <c r="W2" s="432"/>
      <c r="X2" s="433"/>
      <c r="Y2" s="23"/>
      <c r="Z2" s="434" t="str">
        <f>E2</f>
        <v/>
      </c>
      <c r="AA2" s="434"/>
      <c r="AB2" s="434"/>
      <c r="AC2" s="434"/>
      <c r="AD2" s="434"/>
      <c r="AE2" s="434"/>
      <c r="AF2" s="434"/>
      <c r="AG2" s="434"/>
      <c r="AH2" s="434"/>
      <c r="AI2" s="434"/>
      <c r="AJ2" s="434"/>
      <c r="AK2" s="435"/>
      <c r="AL2" s="436" t="s">
        <v>0</v>
      </c>
      <c r="AM2" s="437"/>
      <c r="AN2" s="451" t="str">
        <f>S2</f>
        <v/>
      </c>
      <c r="AO2" s="452"/>
      <c r="AP2" s="453"/>
      <c r="AQ2" s="431" t="s">
        <v>1</v>
      </c>
      <c r="AR2" s="432"/>
      <c r="AS2" s="433"/>
      <c r="AT2" s="23"/>
      <c r="AU2" s="434" t="str">
        <f>Z2</f>
        <v/>
      </c>
      <c r="AV2" s="434"/>
      <c r="AW2" s="434"/>
      <c r="AX2" s="434"/>
      <c r="AY2" s="434"/>
      <c r="AZ2" s="434"/>
      <c r="BA2" s="434"/>
      <c r="BB2" s="434"/>
      <c r="BC2" s="434"/>
      <c r="BD2" s="434"/>
      <c r="BE2" s="434"/>
      <c r="BF2" s="435"/>
      <c r="BG2" s="436" t="s">
        <v>0</v>
      </c>
      <c r="BH2" s="437"/>
      <c r="BI2" s="451" t="str">
        <f>AN2</f>
        <v/>
      </c>
      <c r="BJ2" s="452"/>
      <c r="BK2" s="453"/>
      <c r="BL2" s="26"/>
      <c r="BM2" s="26"/>
      <c r="BN2" s="26"/>
      <c r="BO2" s="26"/>
      <c r="BP2" s="26"/>
      <c r="BQ2" s="26"/>
      <c r="BR2" s="26"/>
      <c r="BS2" s="49"/>
    </row>
    <row r="3" spans="1:96" ht="12.75" customHeight="1" x14ac:dyDescent="0.2">
      <c r="A3" s="460" t="s">
        <v>3</v>
      </c>
      <c r="B3" s="461"/>
      <c r="C3" s="461"/>
      <c r="D3" s="90"/>
      <c r="E3" s="473" t="str">
        <f>REPT('Carga adm p estacas'!E3:P3,1)</f>
        <v xml:space="preserve">Alexsander Mucheti  CREA-SP:5061466716     </v>
      </c>
      <c r="F3" s="462"/>
      <c r="G3" s="462"/>
      <c r="H3" s="462"/>
      <c r="I3" s="462"/>
      <c r="J3" s="462"/>
      <c r="K3" s="462"/>
      <c r="L3" s="462"/>
      <c r="M3" s="462"/>
      <c r="N3" s="462"/>
      <c r="O3" s="462"/>
      <c r="P3" s="463"/>
      <c r="Q3" s="464" t="s">
        <v>105</v>
      </c>
      <c r="R3" s="465"/>
      <c r="S3" s="457" t="str">
        <f>REPT('Carga adm p estacas'!S3:W3,1)</f>
        <v/>
      </c>
      <c r="T3" s="458"/>
      <c r="U3" s="459"/>
      <c r="V3" s="447" t="s">
        <v>3</v>
      </c>
      <c r="W3" s="409"/>
      <c r="X3" s="410"/>
      <c r="Y3" s="24"/>
      <c r="Z3" s="411" t="str">
        <f>E3</f>
        <v xml:space="preserve">Alexsander Mucheti  CREA-SP:5061466716     </v>
      </c>
      <c r="AA3" s="412"/>
      <c r="AB3" s="412"/>
      <c r="AC3" s="412"/>
      <c r="AD3" s="412"/>
      <c r="AE3" s="412"/>
      <c r="AF3" s="412"/>
      <c r="AG3" s="412"/>
      <c r="AH3" s="412"/>
      <c r="AI3" s="412"/>
      <c r="AJ3" s="412"/>
      <c r="AK3" s="413"/>
      <c r="AL3" s="414" t="s">
        <v>105</v>
      </c>
      <c r="AM3" s="415"/>
      <c r="AN3" s="454" t="str">
        <f>S3</f>
        <v/>
      </c>
      <c r="AO3" s="455"/>
      <c r="AP3" s="456"/>
      <c r="AQ3" s="408" t="s">
        <v>3</v>
      </c>
      <c r="AR3" s="409"/>
      <c r="AS3" s="410"/>
      <c r="AT3" s="24"/>
      <c r="AU3" s="411" t="str">
        <f>Z3</f>
        <v xml:space="preserve">Alexsander Mucheti  CREA-SP:5061466716     </v>
      </c>
      <c r="AV3" s="412"/>
      <c r="AW3" s="412"/>
      <c r="AX3" s="412"/>
      <c r="AY3" s="412"/>
      <c r="AZ3" s="412"/>
      <c r="BA3" s="412"/>
      <c r="BB3" s="412"/>
      <c r="BC3" s="412"/>
      <c r="BD3" s="412"/>
      <c r="BE3" s="412"/>
      <c r="BF3" s="413"/>
      <c r="BG3" s="414" t="s">
        <v>105</v>
      </c>
      <c r="BH3" s="415"/>
      <c r="BI3" s="454" t="str">
        <f>AN3</f>
        <v/>
      </c>
      <c r="BJ3" s="455"/>
      <c r="BK3" s="456"/>
      <c r="BL3" s="26"/>
      <c r="BM3" s="26"/>
      <c r="BN3" s="26"/>
      <c r="BO3" s="26"/>
      <c r="BP3" s="26"/>
      <c r="BQ3" s="26"/>
      <c r="BR3" s="26"/>
      <c r="BS3" s="49"/>
    </row>
    <row r="4" spans="1:96" ht="11.25" customHeight="1" x14ac:dyDescent="0.2">
      <c r="A4" s="32"/>
      <c r="B4" s="3"/>
      <c r="C4" s="3"/>
      <c r="D4" s="30"/>
      <c r="E4" s="30"/>
      <c r="F4" s="30"/>
      <c r="G4" s="30"/>
      <c r="H4" s="30"/>
      <c r="I4" s="30"/>
      <c r="J4" s="30"/>
      <c r="K4" s="30"/>
      <c r="L4" s="30"/>
      <c r="M4" s="30"/>
      <c r="N4" s="30"/>
      <c r="O4" s="30"/>
      <c r="P4" s="30"/>
      <c r="Q4" s="30"/>
      <c r="R4" s="30"/>
      <c r="S4" s="30"/>
      <c r="T4" s="30"/>
      <c r="U4" s="37"/>
      <c r="V4" s="32"/>
      <c r="W4" s="3"/>
      <c r="X4" s="3"/>
      <c r="Y4" s="30"/>
      <c r="Z4" s="30"/>
      <c r="AA4" s="30"/>
      <c r="AB4" s="30"/>
      <c r="AC4" s="30"/>
      <c r="AD4" s="30"/>
      <c r="AE4" s="30"/>
      <c r="AF4" s="30"/>
      <c r="AG4" s="30"/>
      <c r="AH4" s="30"/>
      <c r="AI4" s="30"/>
      <c r="AJ4" s="30"/>
      <c r="AK4" s="30"/>
      <c r="AL4" s="30"/>
      <c r="AM4" s="30"/>
      <c r="AN4" s="30"/>
      <c r="AO4" s="30"/>
      <c r="AP4" s="37"/>
      <c r="AQ4" s="32"/>
      <c r="AR4" s="30"/>
      <c r="AS4" s="30"/>
      <c r="AT4" s="30"/>
      <c r="AU4" s="30"/>
      <c r="AV4" s="30"/>
      <c r="AW4" s="30"/>
      <c r="AX4" s="30"/>
      <c r="AY4" s="30"/>
      <c r="AZ4" s="30"/>
      <c r="BA4" s="30"/>
      <c r="BB4" s="30"/>
      <c r="BC4" s="30"/>
      <c r="BD4" s="30"/>
      <c r="BE4" s="30"/>
      <c r="BF4" s="30"/>
      <c r="BG4" s="30"/>
      <c r="BH4" s="30"/>
      <c r="BI4" s="30"/>
      <c r="BJ4" s="30"/>
      <c r="BK4" s="37"/>
      <c r="BL4" s="30"/>
      <c r="BM4" s="30"/>
      <c r="BN4" s="30"/>
      <c r="BO4" s="30"/>
      <c r="BP4" s="30"/>
      <c r="BQ4" s="30"/>
      <c r="BR4" s="30"/>
      <c r="BS4" s="27"/>
    </row>
    <row r="5" spans="1:96" ht="11.25" customHeight="1" x14ac:dyDescent="0.2">
      <c r="A5" s="32"/>
      <c r="B5" s="3"/>
      <c r="C5" s="3"/>
      <c r="D5" s="30"/>
      <c r="E5" s="30"/>
      <c r="F5" s="30"/>
      <c r="G5" s="30"/>
      <c r="H5" s="30"/>
      <c r="I5" s="30"/>
      <c r="J5" s="30"/>
      <c r="K5" s="30"/>
      <c r="L5" s="30"/>
      <c r="M5" s="30"/>
      <c r="N5" s="30"/>
      <c r="O5" s="30"/>
      <c r="P5" s="30"/>
      <c r="Q5" s="30"/>
      <c r="R5" s="30"/>
      <c r="S5" s="30"/>
      <c r="T5" s="30"/>
      <c r="U5" s="37"/>
      <c r="V5" s="32"/>
      <c r="W5" s="3"/>
      <c r="X5" s="3"/>
      <c r="Y5" s="30"/>
      <c r="Z5" s="30"/>
      <c r="AA5" s="30"/>
      <c r="AB5" s="30"/>
      <c r="AC5" s="30"/>
      <c r="AD5" s="30"/>
      <c r="AE5" s="30"/>
      <c r="AF5" s="30"/>
      <c r="AG5" s="30"/>
      <c r="AH5" s="30"/>
      <c r="AI5" s="30"/>
      <c r="AJ5" s="30"/>
      <c r="AK5" s="30"/>
      <c r="AL5" s="30"/>
      <c r="AM5" s="30"/>
      <c r="AN5" s="30"/>
      <c r="AO5" s="30"/>
      <c r="AP5" s="37"/>
      <c r="AQ5" s="32"/>
      <c r="AR5" s="30"/>
      <c r="AS5" s="30"/>
      <c r="AT5" s="30"/>
      <c r="AU5" s="30"/>
      <c r="AV5" s="30"/>
      <c r="AW5" s="30"/>
      <c r="AX5" s="30"/>
      <c r="AY5" s="30"/>
      <c r="AZ5" s="30"/>
      <c r="BA5" s="30"/>
      <c r="BB5" s="30"/>
      <c r="BC5" s="30"/>
      <c r="BD5" s="30"/>
      <c r="BE5" s="30"/>
      <c r="BF5" s="30"/>
      <c r="BG5" s="30"/>
      <c r="BH5" s="30"/>
      <c r="BI5" s="30"/>
      <c r="BJ5" s="30"/>
      <c r="BK5" s="37"/>
      <c r="BL5" s="30"/>
      <c r="BM5" s="30"/>
      <c r="BN5" s="30"/>
      <c r="BO5" s="30"/>
      <c r="BP5" s="30"/>
      <c r="BQ5" s="30"/>
      <c r="BR5" s="30"/>
      <c r="BS5" s="27"/>
    </row>
    <row r="6" spans="1:96" ht="11.25" customHeight="1" x14ac:dyDescent="0.2">
      <c r="A6" s="32"/>
      <c r="B6" s="416" t="s">
        <v>98</v>
      </c>
      <c r="C6" s="448"/>
      <c r="D6" s="448"/>
      <c r="E6" s="448"/>
      <c r="F6" s="448"/>
      <c r="G6" s="448"/>
      <c r="H6" s="448"/>
      <c r="I6" s="448"/>
      <c r="J6" s="30"/>
      <c r="K6" s="30"/>
      <c r="L6" s="416" t="s">
        <v>98</v>
      </c>
      <c r="M6" s="448"/>
      <c r="N6" s="448"/>
      <c r="O6" s="448"/>
      <c r="P6" s="448"/>
      <c r="Q6" s="448"/>
      <c r="R6" s="448"/>
      <c r="S6" s="448"/>
      <c r="T6" s="30"/>
      <c r="U6" s="37"/>
      <c r="V6" s="32"/>
      <c r="W6" s="416" t="s">
        <v>98</v>
      </c>
      <c r="X6" s="448"/>
      <c r="Y6" s="448"/>
      <c r="Z6" s="448"/>
      <c r="AA6" s="448"/>
      <c r="AB6" s="448"/>
      <c r="AC6" s="448"/>
      <c r="AD6" s="448"/>
      <c r="AE6" s="30"/>
      <c r="AF6" s="30"/>
      <c r="AG6" s="416" t="s">
        <v>98</v>
      </c>
      <c r="AH6" s="448"/>
      <c r="AI6" s="448"/>
      <c r="AJ6" s="448"/>
      <c r="AK6" s="448"/>
      <c r="AL6" s="448"/>
      <c r="AM6" s="448"/>
      <c r="AN6" s="448"/>
      <c r="AO6" s="30"/>
      <c r="AP6" s="37"/>
      <c r="AQ6" s="32"/>
      <c r="AR6" s="416" t="s">
        <v>98</v>
      </c>
      <c r="AS6" s="417"/>
      <c r="AT6" s="417"/>
      <c r="AU6" s="417"/>
      <c r="AV6" s="417"/>
      <c r="AW6" s="417"/>
      <c r="AX6" s="417"/>
      <c r="AY6" s="417"/>
      <c r="AZ6" s="30"/>
      <c r="BA6" s="30"/>
      <c r="BB6" s="30"/>
      <c r="BC6" s="30"/>
      <c r="BD6" s="30"/>
      <c r="BE6" s="30"/>
      <c r="BF6" s="30"/>
      <c r="BG6" s="30"/>
      <c r="BH6" s="30"/>
      <c r="BI6" s="30"/>
      <c r="BJ6" s="30"/>
      <c r="BK6" s="37"/>
      <c r="BL6" s="30"/>
      <c r="BM6" s="30"/>
      <c r="BN6" s="30"/>
      <c r="BO6" s="30"/>
      <c r="BP6" s="30"/>
      <c r="BQ6" s="30"/>
      <c r="BR6" s="30"/>
      <c r="BS6" s="27"/>
    </row>
    <row r="7" spans="1:96" ht="11.25" customHeight="1" x14ac:dyDescent="0.2">
      <c r="A7" s="32"/>
      <c r="B7" s="418" t="s">
        <v>84</v>
      </c>
      <c r="C7" s="419"/>
      <c r="D7" s="419"/>
      <c r="E7" s="419"/>
      <c r="F7" s="419"/>
      <c r="G7" s="419"/>
      <c r="H7" s="419"/>
      <c r="I7" s="419"/>
      <c r="J7" s="26"/>
      <c r="K7" s="3"/>
      <c r="L7" s="418" t="s">
        <v>19</v>
      </c>
      <c r="M7" s="419"/>
      <c r="N7" s="419"/>
      <c r="O7" s="419"/>
      <c r="P7" s="419"/>
      <c r="Q7" s="419"/>
      <c r="R7" s="419"/>
      <c r="S7" s="419"/>
      <c r="T7" s="30"/>
      <c r="U7" s="37"/>
      <c r="V7" s="32"/>
      <c r="W7" s="418" t="s">
        <v>95</v>
      </c>
      <c r="X7" s="419"/>
      <c r="Y7" s="419"/>
      <c r="Z7" s="419"/>
      <c r="AA7" s="419"/>
      <c r="AB7" s="419"/>
      <c r="AC7" s="419"/>
      <c r="AD7" s="419"/>
      <c r="AE7" s="26"/>
      <c r="AF7" s="3"/>
      <c r="AG7" s="418" t="s">
        <v>63</v>
      </c>
      <c r="AH7" s="419"/>
      <c r="AI7" s="419"/>
      <c r="AJ7" s="419"/>
      <c r="AK7" s="419"/>
      <c r="AL7" s="419"/>
      <c r="AM7" s="419"/>
      <c r="AN7" s="419"/>
      <c r="AO7" s="30"/>
      <c r="AP7" s="37"/>
      <c r="AQ7" s="32"/>
      <c r="AR7" s="418" t="s">
        <v>34</v>
      </c>
      <c r="AS7" s="419"/>
      <c r="AT7" s="419"/>
      <c r="AU7" s="419"/>
      <c r="AV7" s="419"/>
      <c r="AW7" s="419"/>
      <c r="AX7" s="419"/>
      <c r="AY7" s="419"/>
      <c r="AZ7" s="30"/>
      <c r="BA7" s="30"/>
      <c r="BB7" s="30"/>
      <c r="BC7" s="30"/>
      <c r="BD7" s="30"/>
      <c r="BE7" s="30"/>
      <c r="BF7" s="30"/>
      <c r="BG7" s="30"/>
      <c r="BH7" s="30"/>
      <c r="BI7" s="30"/>
      <c r="BJ7" s="30"/>
      <c r="BK7" s="37"/>
      <c r="BL7" s="30"/>
      <c r="BM7" s="30"/>
      <c r="BN7" s="30"/>
      <c r="BO7" s="30"/>
      <c r="BP7" s="30"/>
      <c r="BQ7" s="30"/>
      <c r="BR7" s="30"/>
      <c r="BS7" s="27"/>
    </row>
    <row r="8" spans="1:96" ht="11.25" customHeight="1" x14ac:dyDescent="0.2">
      <c r="A8" s="32"/>
      <c r="B8" s="420" t="s">
        <v>81</v>
      </c>
      <c r="C8" s="420" t="s">
        <v>61</v>
      </c>
      <c r="D8" s="423" t="s">
        <v>14</v>
      </c>
      <c r="E8" s="423"/>
      <c r="F8" s="423" t="s">
        <v>82</v>
      </c>
      <c r="G8" s="405" t="s">
        <v>83</v>
      </c>
      <c r="H8" s="405" t="s">
        <v>86</v>
      </c>
      <c r="I8" s="405" t="s">
        <v>85</v>
      </c>
      <c r="J8" s="42"/>
      <c r="K8" s="3"/>
      <c r="L8" s="420" t="s">
        <v>81</v>
      </c>
      <c r="M8" s="420" t="s">
        <v>61</v>
      </c>
      <c r="N8" s="423" t="s">
        <v>14</v>
      </c>
      <c r="O8" s="423"/>
      <c r="P8" s="423" t="s">
        <v>82</v>
      </c>
      <c r="Q8" s="405" t="s">
        <v>93</v>
      </c>
      <c r="R8" s="405" t="s">
        <v>94</v>
      </c>
      <c r="S8" s="405"/>
      <c r="T8" s="30"/>
      <c r="U8" s="37"/>
      <c r="V8" s="32"/>
      <c r="W8" s="420" t="s">
        <v>81</v>
      </c>
      <c r="X8" s="420" t="s">
        <v>61</v>
      </c>
      <c r="Y8" s="423" t="s">
        <v>14</v>
      </c>
      <c r="Z8" s="423"/>
      <c r="AA8" s="423" t="s">
        <v>82</v>
      </c>
      <c r="AB8" s="405" t="s">
        <v>96</v>
      </c>
      <c r="AC8" s="405" t="s">
        <v>92</v>
      </c>
      <c r="AD8" s="405"/>
      <c r="AE8" s="42"/>
      <c r="AF8" s="3"/>
      <c r="AG8" s="420" t="s">
        <v>81</v>
      </c>
      <c r="AH8" s="420" t="s">
        <v>61</v>
      </c>
      <c r="AI8" s="423" t="s">
        <v>14</v>
      </c>
      <c r="AJ8" s="423"/>
      <c r="AK8" s="423" t="s">
        <v>82</v>
      </c>
      <c r="AL8" s="405" t="s">
        <v>23</v>
      </c>
      <c r="AM8" s="405" t="s">
        <v>97</v>
      </c>
      <c r="AN8" s="405"/>
      <c r="AO8" s="30"/>
      <c r="AP8" s="37"/>
      <c r="AQ8" s="32"/>
      <c r="AR8" s="420" t="s">
        <v>81</v>
      </c>
      <c r="AS8" s="420" t="s">
        <v>61</v>
      </c>
      <c r="AT8" s="423" t="s">
        <v>14</v>
      </c>
      <c r="AU8" s="423"/>
      <c r="AV8" s="423" t="s">
        <v>82</v>
      </c>
      <c r="AW8" s="405" t="s">
        <v>99</v>
      </c>
      <c r="AX8" s="405" t="s">
        <v>100</v>
      </c>
      <c r="AY8" s="405" t="s">
        <v>22</v>
      </c>
      <c r="AZ8" s="30"/>
      <c r="BA8" s="30"/>
      <c r="BB8" s="30"/>
      <c r="BC8" s="30"/>
      <c r="BD8" s="30"/>
      <c r="BE8" s="30"/>
      <c r="BF8" s="30"/>
      <c r="BG8" s="30"/>
      <c r="BH8" s="30"/>
      <c r="BI8" s="30"/>
      <c r="BJ8" s="30"/>
      <c r="BK8" s="37"/>
      <c r="BL8" s="30"/>
      <c r="BM8" s="30"/>
      <c r="BN8" s="30"/>
      <c r="BO8" s="30"/>
      <c r="BP8" s="30"/>
      <c r="BQ8" s="30"/>
      <c r="BR8" s="30"/>
      <c r="BS8" s="27"/>
    </row>
    <row r="9" spans="1:96" ht="11.25" customHeight="1" x14ac:dyDescent="0.2">
      <c r="A9" s="32"/>
      <c r="B9" s="421"/>
      <c r="C9" s="421"/>
      <c r="D9" s="424"/>
      <c r="E9" s="424"/>
      <c r="F9" s="426"/>
      <c r="G9" s="406"/>
      <c r="H9" s="406"/>
      <c r="I9" s="406"/>
      <c r="J9" s="42"/>
      <c r="K9" s="3"/>
      <c r="L9" s="421"/>
      <c r="M9" s="421"/>
      <c r="N9" s="424"/>
      <c r="O9" s="424"/>
      <c r="P9" s="426"/>
      <c r="Q9" s="406"/>
      <c r="R9" s="406"/>
      <c r="S9" s="406"/>
      <c r="T9" s="30"/>
      <c r="U9" s="37"/>
      <c r="V9" s="32"/>
      <c r="W9" s="421"/>
      <c r="X9" s="421"/>
      <c r="Y9" s="424"/>
      <c r="Z9" s="424"/>
      <c r="AA9" s="426"/>
      <c r="AB9" s="406"/>
      <c r="AC9" s="406"/>
      <c r="AD9" s="406"/>
      <c r="AE9" s="42"/>
      <c r="AF9" s="3"/>
      <c r="AG9" s="421"/>
      <c r="AH9" s="421"/>
      <c r="AI9" s="424"/>
      <c r="AJ9" s="424"/>
      <c r="AK9" s="426"/>
      <c r="AL9" s="406"/>
      <c r="AM9" s="406"/>
      <c r="AN9" s="406"/>
      <c r="AO9" s="30"/>
      <c r="AP9" s="37"/>
      <c r="AQ9" s="32"/>
      <c r="AR9" s="421"/>
      <c r="AS9" s="421"/>
      <c r="AT9" s="424"/>
      <c r="AU9" s="424"/>
      <c r="AV9" s="426"/>
      <c r="AW9" s="406"/>
      <c r="AX9" s="406"/>
      <c r="AY9" s="406"/>
      <c r="AZ9" s="30"/>
      <c r="BA9" s="30"/>
      <c r="BB9" s="30"/>
      <c r="BC9" s="30"/>
      <c r="BD9" s="30"/>
      <c r="BE9" s="30"/>
      <c r="BF9" s="30"/>
      <c r="BG9" s="30"/>
      <c r="BH9" s="30"/>
      <c r="BI9" s="30"/>
      <c r="BJ9" s="30"/>
      <c r="BK9" s="37"/>
      <c r="BL9" s="30"/>
      <c r="BM9" s="30"/>
      <c r="BN9" s="30"/>
      <c r="BO9" s="30"/>
      <c r="BP9" s="30"/>
      <c r="BQ9" s="30"/>
      <c r="BR9" s="30"/>
      <c r="BS9" s="27"/>
      <c r="BT9" s="449" t="s">
        <v>87</v>
      </c>
      <c r="BU9" s="450"/>
      <c r="BV9" s="450"/>
      <c r="BW9" s="450"/>
      <c r="BX9" s="450"/>
      <c r="BY9" s="450"/>
      <c r="BZ9" s="450"/>
      <c r="CA9" s="450"/>
      <c r="CB9" s="450"/>
      <c r="CC9" s="450"/>
      <c r="CD9" s="450"/>
      <c r="CE9" s="450"/>
      <c r="CF9" s="450"/>
      <c r="CG9" s="450"/>
      <c r="CH9" s="450"/>
      <c r="CI9" s="450"/>
      <c r="CJ9" s="450"/>
      <c r="CK9" s="450"/>
      <c r="CL9" s="450"/>
    </row>
    <row r="10" spans="1:96" ht="11.25" customHeight="1" x14ac:dyDescent="0.2">
      <c r="A10" s="32"/>
      <c r="B10" s="421"/>
      <c r="C10" s="421"/>
      <c r="D10" s="424"/>
      <c r="E10" s="424"/>
      <c r="F10" s="426"/>
      <c r="G10" s="406"/>
      <c r="H10" s="406"/>
      <c r="I10" s="406"/>
      <c r="J10" s="42"/>
      <c r="K10" s="3"/>
      <c r="L10" s="421"/>
      <c r="M10" s="421"/>
      <c r="N10" s="424"/>
      <c r="O10" s="424"/>
      <c r="P10" s="426"/>
      <c r="Q10" s="406"/>
      <c r="R10" s="406"/>
      <c r="S10" s="406"/>
      <c r="T10" s="30"/>
      <c r="U10" s="37"/>
      <c r="V10" s="32"/>
      <c r="W10" s="421"/>
      <c r="X10" s="421"/>
      <c r="Y10" s="424"/>
      <c r="Z10" s="424"/>
      <c r="AA10" s="426"/>
      <c r="AB10" s="406"/>
      <c r="AC10" s="406"/>
      <c r="AD10" s="406"/>
      <c r="AE10" s="42"/>
      <c r="AF10" s="3"/>
      <c r="AG10" s="421"/>
      <c r="AH10" s="421"/>
      <c r="AI10" s="424"/>
      <c r="AJ10" s="424"/>
      <c r="AK10" s="426"/>
      <c r="AL10" s="406"/>
      <c r="AM10" s="406"/>
      <c r="AN10" s="406"/>
      <c r="AO10" s="30"/>
      <c r="AP10" s="37"/>
      <c r="AQ10" s="32"/>
      <c r="AR10" s="421"/>
      <c r="AS10" s="421"/>
      <c r="AT10" s="424"/>
      <c r="AU10" s="424"/>
      <c r="AV10" s="426"/>
      <c r="AW10" s="406"/>
      <c r="AX10" s="406"/>
      <c r="AY10" s="406"/>
      <c r="AZ10" s="30"/>
      <c r="BA10" s="30"/>
      <c r="BB10" s="30"/>
      <c r="BC10" s="30"/>
      <c r="BD10" s="30"/>
      <c r="BE10" s="30"/>
      <c r="BF10" s="30"/>
      <c r="BG10" s="30"/>
      <c r="BH10" s="30"/>
      <c r="BI10" s="30"/>
      <c r="BJ10" s="30"/>
      <c r="BK10" s="37"/>
      <c r="BL10" s="30"/>
      <c r="BM10" s="30"/>
      <c r="BN10" s="30"/>
      <c r="BO10" s="30"/>
      <c r="BP10" s="30"/>
      <c r="BQ10" s="30"/>
      <c r="BR10" s="30"/>
      <c r="BS10" s="27"/>
      <c r="BT10" s="450"/>
      <c r="BU10" s="450"/>
      <c r="BV10" s="450"/>
      <c r="BW10" s="450"/>
      <c r="BX10" s="450"/>
      <c r="BY10" s="450"/>
      <c r="BZ10" s="450"/>
      <c r="CA10" s="450"/>
      <c r="CB10" s="450"/>
      <c r="CC10" s="450"/>
      <c r="CD10" s="450"/>
      <c r="CE10" s="450"/>
      <c r="CF10" s="450"/>
      <c r="CG10" s="450"/>
      <c r="CH10" s="450"/>
      <c r="CI10" s="450"/>
      <c r="CJ10" s="450"/>
      <c r="CK10" s="450"/>
      <c r="CL10" s="450"/>
    </row>
    <row r="11" spans="1:96" ht="11.25" customHeight="1" x14ac:dyDescent="0.2">
      <c r="A11" s="32"/>
      <c r="B11" s="421"/>
      <c r="C11" s="421"/>
      <c r="D11" s="424"/>
      <c r="E11" s="424"/>
      <c r="F11" s="426"/>
      <c r="G11" s="406"/>
      <c r="H11" s="406"/>
      <c r="I11" s="406"/>
      <c r="J11" s="42"/>
      <c r="K11" s="3"/>
      <c r="L11" s="421"/>
      <c r="M11" s="421"/>
      <c r="N11" s="424"/>
      <c r="O11" s="424"/>
      <c r="P11" s="426"/>
      <c r="Q11" s="406"/>
      <c r="R11" s="406"/>
      <c r="S11" s="406"/>
      <c r="T11" s="30"/>
      <c r="U11" s="37"/>
      <c r="V11" s="32"/>
      <c r="W11" s="421"/>
      <c r="X11" s="421"/>
      <c r="Y11" s="424"/>
      <c r="Z11" s="424"/>
      <c r="AA11" s="426"/>
      <c r="AB11" s="406"/>
      <c r="AC11" s="406"/>
      <c r="AD11" s="406"/>
      <c r="AE11" s="42"/>
      <c r="AF11" s="3"/>
      <c r="AG11" s="421"/>
      <c r="AH11" s="421"/>
      <c r="AI11" s="424"/>
      <c r="AJ11" s="424"/>
      <c r="AK11" s="426"/>
      <c r="AL11" s="406"/>
      <c r="AM11" s="406"/>
      <c r="AN11" s="406"/>
      <c r="AO11" s="30"/>
      <c r="AP11" s="37"/>
      <c r="AQ11" s="32"/>
      <c r="AR11" s="421"/>
      <c r="AS11" s="421"/>
      <c r="AT11" s="424"/>
      <c r="AU11" s="424"/>
      <c r="AV11" s="426"/>
      <c r="AW11" s="406"/>
      <c r="AX11" s="406"/>
      <c r="AY11" s="406"/>
      <c r="AZ11" s="30"/>
      <c r="BA11" s="30"/>
      <c r="BB11" s="30"/>
      <c r="BC11" s="30"/>
      <c r="BD11" s="30"/>
      <c r="BE11" s="30"/>
      <c r="BF11" s="30"/>
      <c r="BG11" s="30"/>
      <c r="BH11" s="30"/>
      <c r="BI11" s="30"/>
      <c r="BJ11" s="30"/>
      <c r="BK11" s="37"/>
      <c r="BL11" s="30"/>
      <c r="BM11" s="30"/>
      <c r="BN11" s="30"/>
      <c r="BO11" s="30"/>
      <c r="BP11" s="30"/>
      <c r="BQ11" s="30"/>
      <c r="BR11" s="30"/>
      <c r="BS11" s="27"/>
    </row>
    <row r="12" spans="1:96" ht="11.25" customHeight="1" x14ac:dyDescent="0.2">
      <c r="A12" s="32"/>
      <c r="B12" s="422"/>
      <c r="C12" s="422"/>
      <c r="D12" s="425"/>
      <c r="E12" s="425"/>
      <c r="F12" s="427"/>
      <c r="G12" s="407"/>
      <c r="H12" s="407"/>
      <c r="I12" s="407"/>
      <c r="J12" s="42"/>
      <c r="K12" s="3"/>
      <c r="L12" s="422"/>
      <c r="M12" s="422"/>
      <c r="N12" s="425"/>
      <c r="O12" s="425"/>
      <c r="P12" s="427"/>
      <c r="Q12" s="407"/>
      <c r="R12" s="407"/>
      <c r="S12" s="407"/>
      <c r="T12" s="30"/>
      <c r="U12" s="37"/>
      <c r="V12" s="32"/>
      <c r="W12" s="422"/>
      <c r="X12" s="422"/>
      <c r="Y12" s="425"/>
      <c r="Z12" s="425"/>
      <c r="AA12" s="427"/>
      <c r="AB12" s="407"/>
      <c r="AC12" s="407"/>
      <c r="AD12" s="407"/>
      <c r="AE12" s="42"/>
      <c r="AF12" s="3"/>
      <c r="AG12" s="422"/>
      <c r="AH12" s="422"/>
      <c r="AI12" s="425"/>
      <c r="AJ12" s="425"/>
      <c r="AK12" s="427"/>
      <c r="AL12" s="407"/>
      <c r="AM12" s="407"/>
      <c r="AN12" s="407"/>
      <c r="AO12" s="30"/>
      <c r="AP12" s="37"/>
      <c r="AQ12" s="32"/>
      <c r="AR12" s="422"/>
      <c r="AS12" s="422"/>
      <c r="AT12" s="425"/>
      <c r="AU12" s="425"/>
      <c r="AV12" s="427"/>
      <c r="AW12" s="407"/>
      <c r="AX12" s="407"/>
      <c r="AY12" s="407"/>
      <c r="AZ12" s="30"/>
      <c r="BA12" s="30"/>
      <c r="BB12" s="30"/>
      <c r="BC12" s="30"/>
      <c r="BD12" s="30"/>
      <c r="BE12" s="30"/>
      <c r="BF12" s="30"/>
      <c r="BG12" s="30"/>
      <c r="BH12" s="30"/>
      <c r="BI12" s="30"/>
      <c r="BJ12" s="30"/>
      <c r="BK12" s="37"/>
      <c r="BL12" s="30"/>
      <c r="BM12" s="30"/>
      <c r="BN12" s="30"/>
      <c r="BO12" s="30"/>
      <c r="BP12" s="30"/>
      <c r="BQ12" s="30"/>
      <c r="BR12" s="30"/>
      <c r="BS12" s="27"/>
      <c r="BT12" s="27" t="str">
        <f>IF('Carga adm p estacas'!AG15=1,"ARGS","")</f>
        <v/>
      </c>
      <c r="CC12" s="50">
        <v>1</v>
      </c>
      <c r="CD12" s="50">
        <v>2</v>
      </c>
      <c r="CE12" s="50">
        <v>3</v>
      </c>
      <c r="CF12" s="50">
        <v>4</v>
      </c>
      <c r="CG12" s="50">
        <v>5</v>
      </c>
      <c r="CH12" s="50">
        <v>6</v>
      </c>
      <c r="CI12" s="50">
        <v>7</v>
      </c>
      <c r="CJ12" s="50">
        <v>8</v>
      </c>
    </row>
    <row r="13" spans="1:96" ht="11.25" customHeight="1" x14ac:dyDescent="0.2">
      <c r="A13" s="32"/>
      <c r="B13" s="31">
        <f>'Carga adm p estacas'!B15</f>
        <v>1</v>
      </c>
      <c r="C13" s="31">
        <f>'Carga adm p estacas'!C15</f>
        <v>3</v>
      </c>
      <c r="D13" s="401" t="str">
        <f>CL13</f>
        <v>SAG</v>
      </c>
      <c r="E13" s="401"/>
      <c r="F13" s="31">
        <f>'Carga adm p estacas'!BH15</f>
        <v>3</v>
      </c>
      <c r="G13" s="31">
        <f>'Carga adm p estacas'!CK15</f>
        <v>2.0999999999999996</v>
      </c>
      <c r="H13" s="31" t="str">
        <f>'Carga adm p estacas'!CL15</f>
        <v/>
      </c>
      <c r="I13" s="31" t="str">
        <f>'Carga adm p estacas'!CP15</f>
        <v/>
      </c>
      <c r="J13" s="42"/>
      <c r="K13" s="3"/>
      <c r="L13" s="31">
        <f>'Carga adm p estacas'!B15</f>
        <v>1</v>
      </c>
      <c r="M13" s="31">
        <f t="shared" ref="M13:M44" si="0">C13</f>
        <v>3</v>
      </c>
      <c r="N13" s="401" t="str">
        <f t="shared" ref="N13:N44" si="1">D13</f>
        <v>SAG</v>
      </c>
      <c r="O13" s="401"/>
      <c r="P13" s="31">
        <f t="shared" ref="P13:P44" si="2">F13</f>
        <v>3</v>
      </c>
      <c r="Q13" s="31">
        <f>'Carga adm p estacas'!EA15</f>
        <v>0.78200000000000003</v>
      </c>
      <c r="R13" s="31">
        <f>'Carga adm p estacas'!EB15</f>
        <v>2.3460000000000001</v>
      </c>
      <c r="S13" s="31"/>
      <c r="T13" s="30"/>
      <c r="U13" s="37"/>
      <c r="V13" s="32"/>
      <c r="W13" s="31">
        <f t="shared" ref="W13:W44" si="3">L13</f>
        <v>1</v>
      </c>
      <c r="X13" s="31">
        <f t="shared" ref="X13:X44" si="4">M13</f>
        <v>3</v>
      </c>
      <c r="Y13" s="401" t="str">
        <f t="shared" ref="Y13:Y44" si="5">N13</f>
        <v>SAG</v>
      </c>
      <c r="Z13" s="401"/>
      <c r="AA13" s="31">
        <f>'Carga adm p estacas'!EL15</f>
        <v>3</v>
      </c>
      <c r="AB13" s="31">
        <f>'Carga adm p estacas'!FU15</f>
        <v>1.3</v>
      </c>
      <c r="AC13" s="31">
        <f>'Carga adm p estacas'!HF15</f>
        <v>0</v>
      </c>
      <c r="AD13" s="31"/>
      <c r="AE13" s="42"/>
      <c r="AF13" s="3"/>
      <c r="AG13" s="31">
        <f t="shared" ref="AG13:AG44" si="6">W13</f>
        <v>1</v>
      </c>
      <c r="AH13" s="31">
        <f t="shared" ref="AH13:AH44" si="7">X13</f>
        <v>3</v>
      </c>
      <c r="AI13" s="401" t="str">
        <f t="shared" ref="AI13:AI44" si="8">Y13</f>
        <v>SAG</v>
      </c>
      <c r="AJ13" s="401"/>
      <c r="AK13" s="31">
        <f>'Carga adm p estacas'!HM15</f>
        <v>4</v>
      </c>
      <c r="AL13" s="31">
        <f>IF(AH13&gt;0,'Carga adm p estacas'!CD12,0)</f>
        <v>0.4</v>
      </c>
      <c r="AM13" s="31">
        <f>'Carga adm p estacas'!IO15</f>
        <v>0</v>
      </c>
      <c r="AN13" s="31"/>
      <c r="AO13" s="30"/>
      <c r="AP13" s="37"/>
      <c r="AQ13" s="32"/>
      <c r="AR13" s="31">
        <f t="shared" ref="AR13:AR44" si="9">AG13</f>
        <v>1</v>
      </c>
      <c r="AS13" s="31">
        <f t="shared" ref="AS13:AS44" si="10">AH13</f>
        <v>3</v>
      </c>
      <c r="AT13" s="401" t="str">
        <f t="shared" ref="AT13:AT44" si="11">AI13</f>
        <v>SAG</v>
      </c>
      <c r="AU13" s="401"/>
      <c r="AV13" s="31">
        <f>'Carga adm p estacas'!CD72</f>
        <v>3</v>
      </c>
      <c r="AW13" s="31">
        <f>'Carga adm p estacas'!DH72</f>
        <v>0</v>
      </c>
      <c r="AX13" s="31">
        <f>'Carga adm p estacas'!DQ72</f>
        <v>0</v>
      </c>
      <c r="AY13" s="47">
        <f>'Carga adm p estacas'!CX12</f>
        <v>0.56000000000000005</v>
      </c>
      <c r="AZ13" s="30"/>
      <c r="BA13" s="30"/>
      <c r="BB13" s="30"/>
      <c r="BC13" s="30"/>
      <c r="BD13" s="30"/>
      <c r="BE13" s="30"/>
      <c r="BF13" s="30"/>
      <c r="BG13" s="30"/>
      <c r="BH13" s="30"/>
      <c r="BI13" s="30"/>
      <c r="BJ13" s="30"/>
      <c r="BK13" s="37"/>
      <c r="BL13" s="30"/>
      <c r="BM13" s="30"/>
      <c r="BN13" s="30"/>
      <c r="BO13" s="30"/>
      <c r="BP13" s="30"/>
      <c r="BQ13" s="30"/>
      <c r="BR13" s="30"/>
      <c r="BS13" s="27"/>
      <c r="BT13" s="27">
        <f>IF('Carga adm p estacas'!AG16=1,1,0)</f>
        <v>0</v>
      </c>
      <c r="BU13" s="27">
        <f>IF('Carga adm p estacas'!AH16=1,2,0)</f>
        <v>0</v>
      </c>
      <c r="BV13" s="27">
        <f>IF('Carga adm p estacas'!AI16=1,3,0)</f>
        <v>3</v>
      </c>
      <c r="BW13" s="27">
        <f>IF('Carga adm p estacas'!AJ16=1,4,0)</f>
        <v>0</v>
      </c>
      <c r="BX13" s="27">
        <f>IF('Carga adm p estacas'!AK16=1,5,0)</f>
        <v>0</v>
      </c>
      <c r="BY13" s="27">
        <f>IF('Carga adm p estacas'!AL16=1,6,0)</f>
        <v>0</v>
      </c>
      <c r="BZ13" s="27">
        <f>IF('Carga adm p estacas'!AM16=1,7,0)</f>
        <v>0</v>
      </c>
      <c r="CA13" s="27">
        <f>IF('Carga adm p estacas'!AN16=1,8,0)</f>
        <v>0</v>
      </c>
      <c r="CB13" s="52">
        <f>SUM(BT13:CA13)</f>
        <v>3</v>
      </c>
      <c r="CC13" s="50" t="s">
        <v>24</v>
      </c>
      <c r="CD13" s="50" t="s">
        <v>25</v>
      </c>
      <c r="CE13" s="50" t="s">
        <v>26</v>
      </c>
      <c r="CF13" s="50" t="s">
        <v>27</v>
      </c>
      <c r="CG13" s="50" t="s">
        <v>28</v>
      </c>
      <c r="CH13" s="50" t="s">
        <v>29</v>
      </c>
      <c r="CI13" s="50" t="s">
        <v>30</v>
      </c>
      <c r="CJ13" s="50" t="s">
        <v>31</v>
      </c>
      <c r="CK13" s="53" t="str">
        <f>HLOOKUP(CB13,CC12:CJ13,2,1)</f>
        <v>SAG</v>
      </c>
      <c r="CL13" s="51" t="str">
        <f>IF(CB13&gt;0,CK13,"")</f>
        <v>SAG</v>
      </c>
    </row>
    <row r="14" spans="1:96" ht="11.25" customHeight="1" x14ac:dyDescent="0.2">
      <c r="A14" s="32"/>
      <c r="B14" s="31">
        <f>'Carga adm p estacas'!B16</f>
        <v>2</v>
      </c>
      <c r="C14" s="31">
        <f>'Carga adm p estacas'!C16</f>
        <v>5</v>
      </c>
      <c r="D14" s="401" t="str">
        <f t="shared" ref="D14:D60" si="12">CL14</f>
        <v>SAG</v>
      </c>
      <c r="E14" s="401"/>
      <c r="F14" s="31">
        <f>'Carga adm p estacas'!BH16</f>
        <v>5</v>
      </c>
      <c r="G14" s="31">
        <f>'Carga adm p estacas'!CK16</f>
        <v>3.5</v>
      </c>
      <c r="H14" s="31" t="str">
        <f>'Carga adm p estacas'!CL16</f>
        <v/>
      </c>
      <c r="I14" s="31" t="str">
        <f>'Carga adm p estacas'!CP16</f>
        <v/>
      </c>
      <c r="J14" s="42"/>
      <c r="K14" s="3"/>
      <c r="L14" s="31">
        <f>'Carga adm p estacas'!B16</f>
        <v>2</v>
      </c>
      <c r="M14" s="31">
        <f t="shared" si="0"/>
        <v>5</v>
      </c>
      <c r="N14" s="401" t="str">
        <f t="shared" si="1"/>
        <v>SAG</v>
      </c>
      <c r="O14" s="401"/>
      <c r="P14" s="31">
        <f t="shared" si="2"/>
        <v>5</v>
      </c>
      <c r="Q14" s="31">
        <f>'Carga adm p estacas'!EA16</f>
        <v>0.78200000000000003</v>
      </c>
      <c r="R14" s="31">
        <f>'Carga adm p estacas'!EB16</f>
        <v>3.91</v>
      </c>
      <c r="S14" s="31"/>
      <c r="T14" s="30"/>
      <c r="U14" s="37"/>
      <c r="V14" s="32"/>
      <c r="W14" s="31">
        <f t="shared" si="3"/>
        <v>2</v>
      </c>
      <c r="X14" s="31">
        <f t="shared" si="4"/>
        <v>5</v>
      </c>
      <c r="Y14" s="401" t="str">
        <f t="shared" si="5"/>
        <v>SAG</v>
      </c>
      <c r="Z14" s="401"/>
      <c r="AA14" s="31">
        <f>'Carga adm p estacas'!EL16</f>
        <v>5</v>
      </c>
      <c r="AB14" s="31">
        <f>'Carga adm p estacas'!FU16</f>
        <v>1.7333333333333334</v>
      </c>
      <c r="AC14" s="31">
        <f>'Carga adm p estacas'!HF16</f>
        <v>0</v>
      </c>
      <c r="AD14" s="31"/>
      <c r="AE14" s="42"/>
      <c r="AF14" s="3"/>
      <c r="AG14" s="31">
        <f t="shared" si="6"/>
        <v>2</v>
      </c>
      <c r="AH14" s="31">
        <f t="shared" si="7"/>
        <v>5</v>
      </c>
      <c r="AI14" s="401" t="str">
        <f t="shared" si="8"/>
        <v>SAG</v>
      </c>
      <c r="AJ14" s="401"/>
      <c r="AK14" s="31">
        <f>'Carga adm p estacas'!HM16</f>
        <v>5</v>
      </c>
      <c r="AL14" s="31">
        <f>IF(AH14&gt;0,AL13,0)</f>
        <v>0.4</v>
      </c>
      <c r="AM14" s="31">
        <f>'Carga adm p estacas'!IO16</f>
        <v>0</v>
      </c>
      <c r="AN14" s="31"/>
      <c r="AO14" s="30"/>
      <c r="AP14" s="37"/>
      <c r="AQ14" s="32"/>
      <c r="AR14" s="31">
        <f t="shared" si="9"/>
        <v>2</v>
      </c>
      <c r="AS14" s="31">
        <f t="shared" si="10"/>
        <v>5</v>
      </c>
      <c r="AT14" s="401" t="str">
        <f t="shared" si="11"/>
        <v>SAG</v>
      </c>
      <c r="AU14" s="401"/>
      <c r="AV14" s="31">
        <f>'Carga adm p estacas'!CD73</f>
        <v>5</v>
      </c>
      <c r="AW14" s="31">
        <f>'Carga adm p estacas'!DH73</f>
        <v>0</v>
      </c>
      <c r="AX14" s="31">
        <f>'Carga adm p estacas'!DQ73</f>
        <v>0</v>
      </c>
      <c r="AY14" s="47">
        <f>IF(AS14&gt;0,AY13,0)</f>
        <v>0.56000000000000005</v>
      </c>
      <c r="AZ14" s="30"/>
      <c r="BA14" s="30"/>
      <c r="BB14" s="30"/>
      <c r="BC14" s="30"/>
      <c r="BD14" s="30"/>
      <c r="BE14" s="30"/>
      <c r="BF14" s="30"/>
      <c r="BG14" s="30"/>
      <c r="BH14" s="30"/>
      <c r="BI14" s="30"/>
      <c r="BJ14" s="30"/>
      <c r="BK14" s="37"/>
      <c r="BL14" s="30"/>
      <c r="BM14" s="30"/>
      <c r="BN14" s="30"/>
      <c r="BO14" s="30"/>
      <c r="BP14" s="30"/>
      <c r="BQ14" s="30"/>
      <c r="BR14" s="30"/>
      <c r="BS14" s="27"/>
      <c r="BT14" s="27">
        <f>IF('Carga adm p estacas'!AG17=1,1,0)</f>
        <v>0</v>
      </c>
      <c r="BU14" s="27">
        <f>IF('Carga adm p estacas'!AH17=1,2,0)</f>
        <v>0</v>
      </c>
      <c r="BV14" s="27">
        <f>IF('Carga adm p estacas'!AI17=1,3,0)</f>
        <v>3</v>
      </c>
      <c r="BW14" s="27">
        <f>IF('Carga adm p estacas'!AJ17=1,4,0)</f>
        <v>0</v>
      </c>
      <c r="BX14" s="27">
        <f>IF('Carga adm p estacas'!AK17=1,5,0)</f>
        <v>0</v>
      </c>
      <c r="BY14" s="27">
        <f>IF('Carga adm p estacas'!AL17=1,6,0)</f>
        <v>0</v>
      </c>
      <c r="BZ14" s="27">
        <f>IF('Carga adm p estacas'!AM17=1,7,0)</f>
        <v>0</v>
      </c>
      <c r="CA14" s="27">
        <f>IF('Carga adm p estacas'!AN17=1,8,0)</f>
        <v>0</v>
      </c>
      <c r="CB14" s="52">
        <f t="shared" ref="CB14:CB60" si="13">SUM(BT14:CA14)</f>
        <v>3</v>
      </c>
      <c r="CC14" s="50" t="s">
        <v>24</v>
      </c>
      <c r="CD14" s="50" t="s">
        <v>25</v>
      </c>
      <c r="CE14" s="50" t="s">
        <v>26</v>
      </c>
      <c r="CF14" s="50" t="s">
        <v>27</v>
      </c>
      <c r="CG14" s="50" t="s">
        <v>28</v>
      </c>
      <c r="CH14" s="50" t="s">
        <v>29</v>
      </c>
      <c r="CI14" s="50" t="s">
        <v>30</v>
      </c>
      <c r="CJ14" s="50" t="s">
        <v>31</v>
      </c>
      <c r="CK14" s="53" t="str">
        <f>HLOOKUP(CB14,CC12:CJ14,2,1)</f>
        <v>SAG</v>
      </c>
      <c r="CL14" s="51" t="str">
        <f t="shared" ref="CL14:CL60" si="14">IF(CB14&gt;0,CK14,"")</f>
        <v>SAG</v>
      </c>
      <c r="CN14" s="28"/>
      <c r="CO14" s="28"/>
      <c r="CP14" s="28"/>
      <c r="CR14" s="28"/>
    </row>
    <row r="15" spans="1:96" ht="11.25" customHeight="1" x14ac:dyDescent="0.2">
      <c r="A15" s="32"/>
      <c r="B15" s="31">
        <f>'Carga adm p estacas'!B17</f>
        <v>3</v>
      </c>
      <c r="C15" s="31">
        <f>'Carga adm p estacas'!C17</f>
        <v>6</v>
      </c>
      <c r="D15" s="401" t="str">
        <f t="shared" si="12"/>
        <v>ARGA</v>
      </c>
      <c r="E15" s="401"/>
      <c r="F15" s="31">
        <f>'Carga adm p estacas'!BH17</f>
        <v>6</v>
      </c>
      <c r="G15" s="31">
        <f>'Carga adm p estacas'!CK17</f>
        <v>4.1999999999999993</v>
      </c>
      <c r="H15" s="31" t="str">
        <f>'Carga adm p estacas'!CL17</f>
        <v/>
      </c>
      <c r="I15" s="31" t="str">
        <f>'Carga adm p estacas'!CP17</f>
        <v/>
      </c>
      <c r="J15" s="42"/>
      <c r="K15" s="3"/>
      <c r="L15" s="31">
        <f>'Carga adm p estacas'!B17</f>
        <v>3</v>
      </c>
      <c r="M15" s="31">
        <f t="shared" si="0"/>
        <v>6</v>
      </c>
      <c r="N15" s="401" t="str">
        <f t="shared" si="1"/>
        <v>ARGA</v>
      </c>
      <c r="O15" s="401"/>
      <c r="P15" s="31">
        <f t="shared" si="2"/>
        <v>6</v>
      </c>
      <c r="Q15" s="31">
        <f>'Carga adm p estacas'!EA17</f>
        <v>0.78200000000000003</v>
      </c>
      <c r="R15" s="31">
        <f>'Carga adm p estacas'!EB17</f>
        <v>4.6920000000000002</v>
      </c>
      <c r="S15" s="31"/>
      <c r="T15" s="30"/>
      <c r="U15" s="37"/>
      <c r="V15" s="32"/>
      <c r="W15" s="31">
        <f t="shared" si="3"/>
        <v>3</v>
      </c>
      <c r="X15" s="31">
        <f t="shared" si="4"/>
        <v>6</v>
      </c>
      <c r="Y15" s="401" t="str">
        <f t="shared" si="5"/>
        <v>ARGA</v>
      </c>
      <c r="Z15" s="401"/>
      <c r="AA15" s="31">
        <f>'Carga adm p estacas'!EL17</f>
        <v>6</v>
      </c>
      <c r="AB15" s="31">
        <f>'Carga adm p estacas'!FU17</f>
        <v>1.9500000000000002</v>
      </c>
      <c r="AC15" s="31">
        <f>'Carga adm p estacas'!HF17</f>
        <v>0</v>
      </c>
      <c r="AD15" s="31"/>
      <c r="AE15" s="42"/>
      <c r="AF15" s="3"/>
      <c r="AG15" s="31">
        <f t="shared" si="6"/>
        <v>3</v>
      </c>
      <c r="AH15" s="31">
        <f t="shared" si="7"/>
        <v>6</v>
      </c>
      <c r="AI15" s="401" t="str">
        <f t="shared" si="8"/>
        <v>ARGA</v>
      </c>
      <c r="AJ15" s="401"/>
      <c r="AK15" s="31">
        <f>'Carga adm p estacas'!HM17</f>
        <v>6</v>
      </c>
      <c r="AL15" s="31">
        <f t="shared" ref="AL15:AL61" si="15">IF(AH15&gt;0,AL14,0)</f>
        <v>0.4</v>
      </c>
      <c r="AM15" s="31">
        <f>'Carga adm p estacas'!IO17</f>
        <v>0</v>
      </c>
      <c r="AN15" s="31"/>
      <c r="AO15" s="30"/>
      <c r="AP15" s="37"/>
      <c r="AQ15" s="32"/>
      <c r="AR15" s="31">
        <f t="shared" si="9"/>
        <v>3</v>
      </c>
      <c r="AS15" s="31">
        <f t="shared" si="10"/>
        <v>6</v>
      </c>
      <c r="AT15" s="401" t="str">
        <f t="shared" si="11"/>
        <v>ARGA</v>
      </c>
      <c r="AU15" s="401"/>
      <c r="AV15" s="31">
        <f>'Carga adm p estacas'!CD74</f>
        <v>6</v>
      </c>
      <c r="AW15" s="31">
        <f>'Carga adm p estacas'!DH74</f>
        <v>0</v>
      </c>
      <c r="AX15" s="31">
        <f>'Carga adm p estacas'!DQ74</f>
        <v>0</v>
      </c>
      <c r="AY15" s="47">
        <f t="shared" ref="AY15:AY61" si="16">IF(AS15&gt;0,AY14,0)</f>
        <v>0.56000000000000005</v>
      </c>
      <c r="AZ15" s="30"/>
      <c r="BA15" s="30"/>
      <c r="BB15" s="30"/>
      <c r="BC15" s="30"/>
      <c r="BD15" s="30"/>
      <c r="BE15" s="30"/>
      <c r="BF15" s="30"/>
      <c r="BG15" s="30"/>
      <c r="BH15" s="30"/>
      <c r="BI15" s="30"/>
      <c r="BJ15" s="30"/>
      <c r="BK15" s="37"/>
      <c r="BL15" s="30"/>
      <c r="BM15" s="30"/>
      <c r="BN15" s="30"/>
      <c r="BO15" s="30"/>
      <c r="BP15" s="30"/>
      <c r="BQ15" s="30"/>
      <c r="BR15" s="30"/>
      <c r="BS15" s="27"/>
      <c r="BT15" s="27">
        <f>IF('Carga adm p estacas'!AG18=1,1,0)</f>
        <v>0</v>
      </c>
      <c r="BU15" s="27">
        <f>IF('Carga adm p estacas'!AH18=1,2,0)</f>
        <v>2</v>
      </c>
      <c r="BV15" s="27">
        <f>IF('Carga adm p estacas'!AI18=1,3,0)</f>
        <v>0</v>
      </c>
      <c r="BW15" s="27">
        <f>IF('Carga adm p estacas'!AJ18=1,4,0)</f>
        <v>0</v>
      </c>
      <c r="BX15" s="27">
        <f>IF('Carga adm p estacas'!AK18=1,5,0)</f>
        <v>0</v>
      </c>
      <c r="BY15" s="27">
        <f>IF('Carga adm p estacas'!AL18=1,6,0)</f>
        <v>0</v>
      </c>
      <c r="BZ15" s="27">
        <f>IF('Carga adm p estacas'!AM18=1,7,0)</f>
        <v>0</v>
      </c>
      <c r="CA15" s="27">
        <f>IF('Carga adm p estacas'!AN18=1,8,0)</f>
        <v>0</v>
      </c>
      <c r="CB15" s="52">
        <f t="shared" si="13"/>
        <v>2</v>
      </c>
      <c r="CC15" s="50" t="s">
        <v>24</v>
      </c>
      <c r="CD15" s="50" t="s">
        <v>25</v>
      </c>
      <c r="CE15" s="50" t="s">
        <v>26</v>
      </c>
      <c r="CF15" s="50" t="s">
        <v>27</v>
      </c>
      <c r="CG15" s="50" t="s">
        <v>28</v>
      </c>
      <c r="CH15" s="50" t="s">
        <v>29</v>
      </c>
      <c r="CI15" s="50" t="s">
        <v>30</v>
      </c>
      <c r="CJ15" s="50" t="s">
        <v>31</v>
      </c>
      <c r="CK15" s="53" t="str">
        <f>HLOOKUP(CB15,CC12:CJ15,2,1)</f>
        <v>ARGA</v>
      </c>
      <c r="CL15" s="51" t="str">
        <f t="shared" si="14"/>
        <v>ARGA</v>
      </c>
    </row>
    <row r="16" spans="1:96" ht="11.25" customHeight="1" x14ac:dyDescent="0.2">
      <c r="A16" s="32"/>
      <c r="B16" s="31">
        <f>'Carga adm p estacas'!B18</f>
        <v>4</v>
      </c>
      <c r="C16" s="31">
        <f>'Carga adm p estacas'!C18</f>
        <v>9</v>
      </c>
      <c r="D16" s="401" t="str">
        <f t="shared" si="12"/>
        <v>ARGA</v>
      </c>
      <c r="E16" s="401"/>
      <c r="F16" s="31">
        <f>'Carga adm p estacas'!BH18</f>
        <v>9</v>
      </c>
      <c r="G16" s="31">
        <f>'Carga adm p estacas'!CK18</f>
        <v>5.67</v>
      </c>
      <c r="H16" s="31" t="str">
        <f>'Carga adm p estacas'!CL18</f>
        <v/>
      </c>
      <c r="I16" s="31" t="str">
        <f>'Carga adm p estacas'!CP18</f>
        <v/>
      </c>
      <c r="J16" s="42"/>
      <c r="K16" s="3"/>
      <c r="L16" s="31">
        <f>'Carga adm p estacas'!B18</f>
        <v>4</v>
      </c>
      <c r="M16" s="31">
        <f t="shared" si="0"/>
        <v>9</v>
      </c>
      <c r="N16" s="401" t="str">
        <f t="shared" si="1"/>
        <v>ARGA</v>
      </c>
      <c r="O16" s="401"/>
      <c r="P16" s="31">
        <f t="shared" si="2"/>
        <v>9</v>
      </c>
      <c r="Q16" s="31">
        <f>'Carga adm p estacas'!EA18</f>
        <v>0.84</v>
      </c>
      <c r="R16" s="31">
        <f>'Carga adm p estacas'!EB18</f>
        <v>7.56</v>
      </c>
      <c r="S16" s="31"/>
      <c r="T16" s="30"/>
      <c r="U16" s="37"/>
      <c r="V16" s="32"/>
      <c r="W16" s="31">
        <f t="shared" si="3"/>
        <v>4</v>
      </c>
      <c r="X16" s="31">
        <f t="shared" si="4"/>
        <v>9</v>
      </c>
      <c r="Y16" s="401" t="str">
        <f t="shared" si="5"/>
        <v>ARGA</v>
      </c>
      <c r="Z16" s="401"/>
      <c r="AA16" s="31">
        <f>'Carga adm p estacas'!EL18</f>
        <v>9</v>
      </c>
      <c r="AB16" s="31">
        <f>'Carga adm p estacas'!FU18</f>
        <v>3.2</v>
      </c>
      <c r="AC16" s="31">
        <f>'Carga adm p estacas'!HF18</f>
        <v>0</v>
      </c>
      <c r="AD16" s="31"/>
      <c r="AE16" s="42"/>
      <c r="AF16" s="3"/>
      <c r="AG16" s="31">
        <f t="shared" si="6"/>
        <v>4</v>
      </c>
      <c r="AH16" s="31">
        <f t="shared" si="7"/>
        <v>9</v>
      </c>
      <c r="AI16" s="401" t="str">
        <f t="shared" si="8"/>
        <v>ARGA</v>
      </c>
      <c r="AJ16" s="401"/>
      <c r="AK16" s="31">
        <f>'Carga adm p estacas'!HM18</f>
        <v>9</v>
      </c>
      <c r="AL16" s="31">
        <f t="shared" si="15"/>
        <v>0.4</v>
      </c>
      <c r="AM16" s="31">
        <f>'Carga adm p estacas'!IO18</f>
        <v>0</v>
      </c>
      <c r="AN16" s="31"/>
      <c r="AO16" s="30"/>
      <c r="AP16" s="37"/>
      <c r="AQ16" s="32"/>
      <c r="AR16" s="31">
        <f t="shared" si="9"/>
        <v>4</v>
      </c>
      <c r="AS16" s="31">
        <f t="shared" si="10"/>
        <v>9</v>
      </c>
      <c r="AT16" s="401" t="str">
        <f t="shared" si="11"/>
        <v>ARGA</v>
      </c>
      <c r="AU16" s="401"/>
      <c r="AV16" s="31">
        <f>'Carga adm p estacas'!CD75</f>
        <v>9</v>
      </c>
      <c r="AW16" s="31">
        <f>'Carga adm p estacas'!DH75</f>
        <v>0</v>
      </c>
      <c r="AX16" s="31">
        <f>'Carga adm p estacas'!DQ75</f>
        <v>0</v>
      </c>
      <c r="AY16" s="47">
        <f t="shared" si="16"/>
        <v>0.56000000000000005</v>
      </c>
      <c r="AZ16" s="30"/>
      <c r="BA16" s="30"/>
      <c r="BB16" s="30"/>
      <c r="BC16" s="30"/>
      <c r="BD16" s="30"/>
      <c r="BE16" s="30"/>
      <c r="BF16" s="30"/>
      <c r="BG16" s="30"/>
      <c r="BH16" s="30"/>
      <c r="BI16" s="30"/>
      <c r="BJ16" s="30"/>
      <c r="BK16" s="37"/>
      <c r="BL16" s="30"/>
      <c r="BM16" s="30"/>
      <c r="BN16" s="30"/>
      <c r="BO16" s="30"/>
      <c r="BP16" s="30"/>
      <c r="BQ16" s="30"/>
      <c r="BR16" s="30"/>
      <c r="BS16" s="27"/>
      <c r="BT16" s="27">
        <f>IF('Carga adm p estacas'!AG19=1,1,0)</f>
        <v>0</v>
      </c>
      <c r="BU16" s="27">
        <f>IF('Carga adm p estacas'!AH19=1,2,0)</f>
        <v>2</v>
      </c>
      <c r="BV16" s="27">
        <f>IF('Carga adm p estacas'!AI19=1,3,0)</f>
        <v>0</v>
      </c>
      <c r="BW16" s="27">
        <f>IF('Carga adm p estacas'!AJ19=1,4,0)</f>
        <v>0</v>
      </c>
      <c r="BX16" s="27">
        <f>IF('Carga adm p estacas'!AK19=1,5,0)</f>
        <v>0</v>
      </c>
      <c r="BY16" s="27">
        <f>IF('Carga adm p estacas'!AL19=1,6,0)</f>
        <v>0</v>
      </c>
      <c r="BZ16" s="27">
        <f>IF('Carga adm p estacas'!AM19=1,7,0)</f>
        <v>0</v>
      </c>
      <c r="CA16" s="27">
        <f>IF('Carga adm p estacas'!AN19=1,8,0)</f>
        <v>0</v>
      </c>
      <c r="CB16" s="52">
        <f t="shared" si="13"/>
        <v>2</v>
      </c>
      <c r="CC16" s="50" t="s">
        <v>24</v>
      </c>
      <c r="CD16" s="50" t="s">
        <v>25</v>
      </c>
      <c r="CE16" s="50" t="s">
        <v>26</v>
      </c>
      <c r="CF16" s="50" t="s">
        <v>27</v>
      </c>
      <c r="CG16" s="50" t="s">
        <v>28</v>
      </c>
      <c r="CH16" s="50" t="s">
        <v>29</v>
      </c>
      <c r="CI16" s="50" t="s">
        <v>30</v>
      </c>
      <c r="CJ16" s="50" t="s">
        <v>31</v>
      </c>
      <c r="CK16" s="53" t="str">
        <f>HLOOKUP(CB16,CC12:CJ16,2,1)</f>
        <v>ARGA</v>
      </c>
      <c r="CL16" s="51" t="str">
        <f t="shared" si="14"/>
        <v>ARGA</v>
      </c>
    </row>
    <row r="17" spans="1:90" ht="11.25" customHeight="1" x14ac:dyDescent="0.2">
      <c r="A17" s="32"/>
      <c r="B17" s="31">
        <f>'Carga adm p estacas'!B19</f>
        <v>5</v>
      </c>
      <c r="C17" s="31">
        <f>'Carga adm p estacas'!C19</f>
        <v>8</v>
      </c>
      <c r="D17" s="401" t="str">
        <f t="shared" si="12"/>
        <v>ARGA</v>
      </c>
      <c r="E17" s="401"/>
      <c r="F17" s="31">
        <f>'Carga adm p estacas'!BH19</f>
        <v>8</v>
      </c>
      <c r="G17" s="31">
        <f>'Carga adm p estacas'!CK19</f>
        <v>5.04</v>
      </c>
      <c r="H17" s="31" t="str">
        <f>'Carga adm p estacas'!CL19</f>
        <v/>
      </c>
      <c r="I17" s="31" t="str">
        <f>'Carga adm p estacas'!CP19</f>
        <v/>
      </c>
      <c r="J17" s="42"/>
      <c r="K17" s="3"/>
      <c r="L17" s="31">
        <f>'Carga adm p estacas'!B19</f>
        <v>5</v>
      </c>
      <c r="M17" s="31">
        <f t="shared" si="0"/>
        <v>8</v>
      </c>
      <c r="N17" s="401" t="str">
        <f t="shared" si="1"/>
        <v>ARGA</v>
      </c>
      <c r="O17" s="401"/>
      <c r="P17" s="31">
        <f t="shared" si="2"/>
        <v>8</v>
      </c>
      <c r="Q17" s="31">
        <f>'Carga adm p estacas'!EA19</f>
        <v>0.84</v>
      </c>
      <c r="R17" s="31">
        <f>'Carga adm p estacas'!EB19</f>
        <v>6.72</v>
      </c>
      <c r="S17" s="31"/>
      <c r="T17" s="30"/>
      <c r="U17" s="37"/>
      <c r="V17" s="32"/>
      <c r="W17" s="31">
        <f t="shared" si="3"/>
        <v>5</v>
      </c>
      <c r="X17" s="31">
        <f t="shared" si="4"/>
        <v>8</v>
      </c>
      <c r="Y17" s="401" t="str">
        <f t="shared" si="5"/>
        <v>ARGA</v>
      </c>
      <c r="Z17" s="401"/>
      <c r="AA17" s="31">
        <f>'Carga adm p estacas'!EL19</f>
        <v>8</v>
      </c>
      <c r="AB17" s="31">
        <f>'Carga adm p estacas'!FU19</f>
        <v>2.9333333333333336</v>
      </c>
      <c r="AC17" s="31">
        <f>'Carga adm p estacas'!HF19</f>
        <v>0</v>
      </c>
      <c r="AD17" s="31"/>
      <c r="AE17" s="42"/>
      <c r="AF17" s="3"/>
      <c r="AG17" s="31">
        <f t="shared" si="6"/>
        <v>5</v>
      </c>
      <c r="AH17" s="31">
        <f t="shared" si="7"/>
        <v>8</v>
      </c>
      <c r="AI17" s="401" t="str">
        <f t="shared" si="8"/>
        <v>ARGA</v>
      </c>
      <c r="AJ17" s="401"/>
      <c r="AK17" s="31">
        <f>'Carga adm p estacas'!HM19</f>
        <v>8</v>
      </c>
      <c r="AL17" s="31">
        <f t="shared" si="15"/>
        <v>0.4</v>
      </c>
      <c r="AM17" s="31">
        <f>'Carga adm p estacas'!IO19</f>
        <v>0</v>
      </c>
      <c r="AN17" s="31"/>
      <c r="AO17" s="30"/>
      <c r="AP17" s="37"/>
      <c r="AQ17" s="32"/>
      <c r="AR17" s="31">
        <f t="shared" si="9"/>
        <v>5</v>
      </c>
      <c r="AS17" s="31">
        <f t="shared" si="10"/>
        <v>8</v>
      </c>
      <c r="AT17" s="401" t="str">
        <f t="shared" si="11"/>
        <v>ARGA</v>
      </c>
      <c r="AU17" s="401"/>
      <c r="AV17" s="31">
        <f>'Carga adm p estacas'!CD76</f>
        <v>8</v>
      </c>
      <c r="AW17" s="31">
        <f>'Carga adm p estacas'!DH76</f>
        <v>0</v>
      </c>
      <c r="AX17" s="31">
        <f>'Carga adm p estacas'!DQ76</f>
        <v>0</v>
      </c>
      <c r="AY17" s="47">
        <f t="shared" si="16"/>
        <v>0.56000000000000005</v>
      </c>
      <c r="AZ17" s="30"/>
      <c r="BA17" s="30"/>
      <c r="BB17" s="30"/>
      <c r="BC17" s="30"/>
      <c r="BD17" s="30"/>
      <c r="BE17" s="30"/>
      <c r="BF17" s="30"/>
      <c r="BG17" s="30"/>
      <c r="BH17" s="30"/>
      <c r="BI17" s="30"/>
      <c r="BJ17" s="30"/>
      <c r="BK17" s="37"/>
      <c r="BL17" s="30"/>
      <c r="BM17" s="30"/>
      <c r="BN17" s="30"/>
      <c r="BO17" s="30"/>
      <c r="BP17" s="30"/>
      <c r="BQ17" s="30"/>
      <c r="BR17" s="30"/>
      <c r="BS17" s="27"/>
      <c r="BT17" s="27">
        <f>IF('Carga adm p estacas'!AG20=1,1,0)</f>
        <v>0</v>
      </c>
      <c r="BU17" s="27">
        <f>IF('Carga adm p estacas'!AH20=1,2,0)</f>
        <v>2</v>
      </c>
      <c r="BV17" s="27">
        <f>IF('Carga adm p estacas'!AI20=1,3,0)</f>
        <v>0</v>
      </c>
      <c r="BW17" s="27">
        <f>IF('Carga adm p estacas'!AJ20=1,4,0)</f>
        <v>0</v>
      </c>
      <c r="BX17" s="27">
        <f>IF('Carga adm p estacas'!AK20=1,5,0)</f>
        <v>0</v>
      </c>
      <c r="BY17" s="27">
        <f>IF('Carga adm p estacas'!AL20=1,6,0)</f>
        <v>0</v>
      </c>
      <c r="BZ17" s="27">
        <f>IF('Carga adm p estacas'!AM20=1,7,0)</f>
        <v>0</v>
      </c>
      <c r="CA17" s="27">
        <f>IF('Carga adm p estacas'!AN20=1,8,0)</f>
        <v>0</v>
      </c>
      <c r="CB17" s="52">
        <f t="shared" si="13"/>
        <v>2</v>
      </c>
      <c r="CC17" s="50" t="s">
        <v>24</v>
      </c>
      <c r="CD17" s="50" t="s">
        <v>25</v>
      </c>
      <c r="CE17" s="50" t="s">
        <v>26</v>
      </c>
      <c r="CF17" s="50" t="s">
        <v>27</v>
      </c>
      <c r="CG17" s="50" t="s">
        <v>28</v>
      </c>
      <c r="CH17" s="50" t="s">
        <v>29</v>
      </c>
      <c r="CI17" s="50" t="s">
        <v>30</v>
      </c>
      <c r="CJ17" s="50" t="s">
        <v>31</v>
      </c>
      <c r="CK17" s="53" t="str">
        <f>HLOOKUP(CB17,CC12:CJ17,2,1)</f>
        <v>ARGA</v>
      </c>
      <c r="CL17" s="51" t="str">
        <f t="shared" si="14"/>
        <v>ARGA</v>
      </c>
    </row>
    <row r="18" spans="1:90" ht="11.25" customHeight="1" x14ac:dyDescent="0.2">
      <c r="A18" s="32"/>
      <c r="B18" s="31">
        <f>'Carga adm p estacas'!B20</f>
        <v>6</v>
      </c>
      <c r="C18" s="31">
        <f>'Carga adm p estacas'!C20</f>
        <v>7</v>
      </c>
      <c r="D18" s="401" t="str">
        <f t="shared" si="12"/>
        <v>ARGA</v>
      </c>
      <c r="E18" s="401"/>
      <c r="F18" s="31">
        <f>'Carga adm p estacas'!BH20</f>
        <v>7</v>
      </c>
      <c r="G18" s="31">
        <f>'Carga adm p estacas'!CK20</f>
        <v>4.41</v>
      </c>
      <c r="H18" s="31" t="str">
        <f>'Carga adm p estacas'!CL20</f>
        <v/>
      </c>
      <c r="I18" s="31" t="str">
        <f>'Carga adm p estacas'!CP20</f>
        <v/>
      </c>
      <c r="J18" s="42"/>
      <c r="K18" s="3"/>
      <c r="L18" s="31">
        <f>'Carga adm p estacas'!B20</f>
        <v>6</v>
      </c>
      <c r="M18" s="31">
        <f t="shared" si="0"/>
        <v>7</v>
      </c>
      <c r="N18" s="401" t="str">
        <f t="shared" si="1"/>
        <v>ARGA</v>
      </c>
      <c r="O18" s="401"/>
      <c r="P18" s="31">
        <f t="shared" si="2"/>
        <v>7</v>
      </c>
      <c r="Q18" s="31">
        <f>'Carga adm p estacas'!EA20</f>
        <v>0.84</v>
      </c>
      <c r="R18" s="31">
        <f>'Carga adm p estacas'!EB20</f>
        <v>5.88</v>
      </c>
      <c r="S18" s="31"/>
      <c r="T18" s="30"/>
      <c r="U18" s="37"/>
      <c r="V18" s="32"/>
      <c r="W18" s="31">
        <f t="shared" si="3"/>
        <v>6</v>
      </c>
      <c r="X18" s="31">
        <f t="shared" si="4"/>
        <v>7</v>
      </c>
      <c r="Y18" s="401" t="str">
        <f t="shared" si="5"/>
        <v>ARGA</v>
      </c>
      <c r="Z18" s="401"/>
      <c r="AA18" s="31">
        <f>'Carga adm p estacas'!EL20</f>
        <v>7</v>
      </c>
      <c r="AB18" s="31">
        <f>'Carga adm p estacas'!FU20</f>
        <v>2.666666666666667</v>
      </c>
      <c r="AC18" s="31">
        <f>'Carga adm p estacas'!HF20</f>
        <v>0</v>
      </c>
      <c r="AD18" s="31"/>
      <c r="AE18" s="42"/>
      <c r="AF18" s="3"/>
      <c r="AG18" s="31">
        <f t="shared" si="6"/>
        <v>6</v>
      </c>
      <c r="AH18" s="31">
        <f t="shared" si="7"/>
        <v>7</v>
      </c>
      <c r="AI18" s="401" t="str">
        <f t="shared" si="8"/>
        <v>ARGA</v>
      </c>
      <c r="AJ18" s="401"/>
      <c r="AK18" s="31">
        <f>'Carga adm p estacas'!HM20</f>
        <v>7</v>
      </c>
      <c r="AL18" s="31">
        <f t="shared" si="15"/>
        <v>0.4</v>
      </c>
      <c r="AM18" s="31">
        <f>'Carga adm p estacas'!IO20</f>
        <v>0</v>
      </c>
      <c r="AN18" s="31"/>
      <c r="AO18" s="30"/>
      <c r="AP18" s="37"/>
      <c r="AQ18" s="32"/>
      <c r="AR18" s="31">
        <f t="shared" si="9"/>
        <v>6</v>
      </c>
      <c r="AS18" s="31">
        <f t="shared" si="10"/>
        <v>7</v>
      </c>
      <c r="AT18" s="401" t="str">
        <f t="shared" si="11"/>
        <v>ARGA</v>
      </c>
      <c r="AU18" s="401"/>
      <c r="AV18" s="31">
        <f>'Carga adm p estacas'!CD77</f>
        <v>7</v>
      </c>
      <c r="AW18" s="31">
        <f>'Carga adm p estacas'!DH77</f>
        <v>0</v>
      </c>
      <c r="AX18" s="31">
        <f>'Carga adm p estacas'!DQ77</f>
        <v>0</v>
      </c>
      <c r="AY18" s="47">
        <f t="shared" si="16"/>
        <v>0.56000000000000005</v>
      </c>
      <c r="AZ18" s="30"/>
      <c r="BA18" s="30"/>
      <c r="BB18" s="30"/>
      <c r="BC18" s="30"/>
      <c r="BD18" s="30"/>
      <c r="BE18" s="30"/>
      <c r="BF18" s="30"/>
      <c r="BG18" s="30"/>
      <c r="BH18" s="30"/>
      <c r="BI18" s="30"/>
      <c r="BJ18" s="30"/>
      <c r="BK18" s="37"/>
      <c r="BL18" s="30"/>
      <c r="BM18" s="30"/>
      <c r="BN18" s="30"/>
      <c r="BO18" s="30"/>
      <c r="BP18" s="30"/>
      <c r="BQ18" s="30"/>
      <c r="BR18" s="30"/>
      <c r="BS18" s="27"/>
      <c r="BT18" s="27">
        <f>IF('Carga adm p estacas'!AG21=1,1,0)</f>
        <v>0</v>
      </c>
      <c r="BU18" s="27">
        <f>IF('Carga adm p estacas'!AH21=1,2,0)</f>
        <v>2</v>
      </c>
      <c r="BV18" s="27">
        <f>IF('Carga adm p estacas'!AI21=1,3,0)</f>
        <v>0</v>
      </c>
      <c r="BW18" s="27">
        <f>IF('Carga adm p estacas'!AJ21=1,4,0)</f>
        <v>0</v>
      </c>
      <c r="BX18" s="27">
        <f>IF('Carga adm p estacas'!AK21=1,5,0)</f>
        <v>0</v>
      </c>
      <c r="BY18" s="27">
        <f>IF('Carga adm p estacas'!AL21=1,6,0)</f>
        <v>0</v>
      </c>
      <c r="BZ18" s="27">
        <f>IF('Carga adm p estacas'!AM21=1,7,0)</f>
        <v>0</v>
      </c>
      <c r="CA18" s="27">
        <f>IF('Carga adm p estacas'!AN21=1,8,0)</f>
        <v>0</v>
      </c>
      <c r="CB18" s="52">
        <f t="shared" si="13"/>
        <v>2</v>
      </c>
      <c r="CC18" s="50" t="s">
        <v>24</v>
      </c>
      <c r="CD18" s="50" t="s">
        <v>25</v>
      </c>
      <c r="CE18" s="50" t="s">
        <v>26</v>
      </c>
      <c r="CF18" s="50" t="s">
        <v>27</v>
      </c>
      <c r="CG18" s="50" t="s">
        <v>28</v>
      </c>
      <c r="CH18" s="50" t="s">
        <v>29</v>
      </c>
      <c r="CI18" s="50" t="s">
        <v>30</v>
      </c>
      <c r="CJ18" s="50" t="s">
        <v>31</v>
      </c>
      <c r="CK18" s="53" t="str">
        <f>HLOOKUP(CB18,CC12:CJ18,2,1)</f>
        <v>ARGA</v>
      </c>
      <c r="CL18" s="51" t="str">
        <f t="shared" si="14"/>
        <v>ARGA</v>
      </c>
    </row>
    <row r="19" spans="1:90" ht="11.25" customHeight="1" x14ac:dyDescent="0.2">
      <c r="A19" s="32"/>
      <c r="B19" s="31">
        <f>'Carga adm p estacas'!B21</f>
        <v>7</v>
      </c>
      <c r="C19" s="31">
        <f>'Carga adm p estacas'!C21</f>
        <v>12</v>
      </c>
      <c r="D19" s="401" t="str">
        <f t="shared" si="12"/>
        <v>ARGA</v>
      </c>
      <c r="E19" s="401"/>
      <c r="F19" s="31">
        <f>'Carga adm p estacas'!BH21</f>
        <v>12</v>
      </c>
      <c r="G19" s="31">
        <f>'Carga adm p estacas'!CK21</f>
        <v>7.5600000000000005</v>
      </c>
      <c r="H19" s="31" t="str">
        <f>'Carga adm p estacas'!CL21</f>
        <v/>
      </c>
      <c r="I19" s="31" t="str">
        <f>'Carga adm p estacas'!CP21</f>
        <v/>
      </c>
      <c r="J19" s="42"/>
      <c r="K19" s="3"/>
      <c r="L19" s="31">
        <f>'Carga adm p estacas'!B21</f>
        <v>7</v>
      </c>
      <c r="M19" s="31">
        <f t="shared" si="0"/>
        <v>12</v>
      </c>
      <c r="N19" s="401" t="str">
        <f t="shared" si="1"/>
        <v>ARGA</v>
      </c>
      <c r="O19" s="401"/>
      <c r="P19" s="31">
        <f t="shared" si="2"/>
        <v>12</v>
      </c>
      <c r="Q19" s="31">
        <f>'Carga adm p estacas'!EA21</f>
        <v>0.84</v>
      </c>
      <c r="R19" s="31">
        <f>'Carga adm p estacas'!EB21</f>
        <v>10.08</v>
      </c>
      <c r="S19" s="31"/>
      <c r="T19" s="30"/>
      <c r="U19" s="37"/>
      <c r="V19" s="32"/>
      <c r="W19" s="31">
        <f t="shared" si="3"/>
        <v>7</v>
      </c>
      <c r="X19" s="31">
        <f t="shared" si="4"/>
        <v>12</v>
      </c>
      <c r="Y19" s="401" t="str">
        <f t="shared" si="5"/>
        <v>ARGA</v>
      </c>
      <c r="Z19" s="401"/>
      <c r="AA19" s="31">
        <f>'Carga adm p estacas'!EL21</f>
        <v>12</v>
      </c>
      <c r="AB19" s="31">
        <f>'Carga adm p estacas'!FU21</f>
        <v>4.0000000000000009</v>
      </c>
      <c r="AC19" s="31">
        <f>'Carga adm p estacas'!HF21</f>
        <v>0</v>
      </c>
      <c r="AD19" s="31"/>
      <c r="AE19" s="42"/>
      <c r="AF19" s="3"/>
      <c r="AG19" s="31">
        <f t="shared" si="6"/>
        <v>7</v>
      </c>
      <c r="AH19" s="31">
        <f t="shared" si="7"/>
        <v>12</v>
      </c>
      <c r="AI19" s="401" t="str">
        <f t="shared" si="8"/>
        <v>ARGA</v>
      </c>
      <c r="AJ19" s="401"/>
      <c r="AK19" s="31">
        <f>'Carga adm p estacas'!HM21</f>
        <v>12</v>
      </c>
      <c r="AL19" s="31">
        <f t="shared" si="15"/>
        <v>0.4</v>
      </c>
      <c r="AM19" s="31">
        <f>'Carga adm p estacas'!IO21</f>
        <v>0</v>
      </c>
      <c r="AN19" s="31"/>
      <c r="AO19" s="30"/>
      <c r="AP19" s="37"/>
      <c r="AQ19" s="32"/>
      <c r="AR19" s="31">
        <f t="shared" si="9"/>
        <v>7</v>
      </c>
      <c r="AS19" s="31">
        <f t="shared" si="10"/>
        <v>12</v>
      </c>
      <c r="AT19" s="401" t="str">
        <f t="shared" si="11"/>
        <v>ARGA</v>
      </c>
      <c r="AU19" s="401"/>
      <c r="AV19" s="31">
        <f>'Carga adm p estacas'!CD78</f>
        <v>12</v>
      </c>
      <c r="AW19" s="31">
        <f>'Carga adm p estacas'!DH78</f>
        <v>0</v>
      </c>
      <c r="AX19" s="31">
        <f>'Carga adm p estacas'!DQ78</f>
        <v>0</v>
      </c>
      <c r="AY19" s="47">
        <f t="shared" si="16"/>
        <v>0.56000000000000005</v>
      </c>
      <c r="AZ19" s="30"/>
      <c r="BA19" s="30"/>
      <c r="BB19" s="30"/>
      <c r="BC19" s="30"/>
      <c r="BD19" s="30"/>
      <c r="BE19" s="30"/>
      <c r="BF19" s="30"/>
      <c r="BG19" s="30"/>
      <c r="BH19" s="30"/>
      <c r="BI19" s="30"/>
      <c r="BJ19" s="30"/>
      <c r="BK19" s="37"/>
      <c r="BL19" s="30"/>
      <c r="BM19" s="30"/>
      <c r="BN19" s="30"/>
      <c r="BO19" s="30"/>
      <c r="BP19" s="30"/>
      <c r="BQ19" s="30"/>
      <c r="BR19" s="30"/>
      <c r="BS19" s="27"/>
      <c r="BT19" s="27">
        <f>IF('Carga adm p estacas'!AG22=1,1,0)</f>
        <v>0</v>
      </c>
      <c r="BU19" s="27">
        <f>IF('Carga adm p estacas'!AH22=1,2,0)</f>
        <v>2</v>
      </c>
      <c r="BV19" s="27">
        <f>IF('Carga adm p estacas'!AI22=1,3,0)</f>
        <v>0</v>
      </c>
      <c r="BW19" s="27">
        <f>IF('Carga adm p estacas'!AJ22=1,4,0)</f>
        <v>0</v>
      </c>
      <c r="BX19" s="27">
        <f>IF('Carga adm p estacas'!AK22=1,5,0)</f>
        <v>0</v>
      </c>
      <c r="BY19" s="27">
        <f>IF('Carga adm p estacas'!AL22=1,6,0)</f>
        <v>0</v>
      </c>
      <c r="BZ19" s="27">
        <f>IF('Carga adm p estacas'!AM22=1,7,0)</f>
        <v>0</v>
      </c>
      <c r="CA19" s="27">
        <f>IF('Carga adm p estacas'!AN22=1,8,0)</f>
        <v>0</v>
      </c>
      <c r="CB19" s="52">
        <f t="shared" si="13"/>
        <v>2</v>
      </c>
      <c r="CC19" s="50" t="s">
        <v>24</v>
      </c>
      <c r="CD19" s="50" t="s">
        <v>25</v>
      </c>
      <c r="CE19" s="50" t="s">
        <v>26</v>
      </c>
      <c r="CF19" s="50" t="s">
        <v>27</v>
      </c>
      <c r="CG19" s="50" t="s">
        <v>28</v>
      </c>
      <c r="CH19" s="50" t="s">
        <v>29</v>
      </c>
      <c r="CI19" s="50" t="s">
        <v>30</v>
      </c>
      <c r="CJ19" s="50" t="s">
        <v>31</v>
      </c>
      <c r="CK19" s="53" t="str">
        <f>HLOOKUP(CB19,CC12:CJ19,2,1)</f>
        <v>ARGA</v>
      </c>
      <c r="CL19" s="51" t="str">
        <f t="shared" si="14"/>
        <v>ARGA</v>
      </c>
    </row>
    <row r="20" spans="1:90" ht="11.25" customHeight="1" x14ac:dyDescent="0.2">
      <c r="A20" s="32"/>
      <c r="B20" s="31">
        <f>'Carga adm p estacas'!B22</f>
        <v>8</v>
      </c>
      <c r="C20" s="31">
        <f>'Carga adm p estacas'!C22</f>
        <v>25</v>
      </c>
      <c r="D20" s="401" t="str">
        <f t="shared" si="12"/>
        <v>ARGA</v>
      </c>
      <c r="E20" s="401"/>
      <c r="F20" s="31">
        <f>'Carga adm p estacas'!BH22</f>
        <v>25</v>
      </c>
      <c r="G20" s="31">
        <f>'Carga adm p estacas'!CK22</f>
        <v>15.75</v>
      </c>
      <c r="H20" s="31">
        <f>'Carga adm p estacas'!CL22</f>
        <v>625</v>
      </c>
      <c r="I20" s="31" t="str">
        <f>'Carga adm p estacas'!CP22</f>
        <v/>
      </c>
      <c r="J20" s="42"/>
      <c r="K20" s="3"/>
      <c r="L20" s="31">
        <f>'Carga adm p estacas'!B22</f>
        <v>8</v>
      </c>
      <c r="M20" s="31">
        <f t="shared" si="0"/>
        <v>25</v>
      </c>
      <c r="N20" s="401" t="str">
        <f t="shared" si="1"/>
        <v>ARGA</v>
      </c>
      <c r="O20" s="401"/>
      <c r="P20" s="31">
        <f t="shared" si="2"/>
        <v>25</v>
      </c>
      <c r="Q20" s="31">
        <f>'Carga adm p estacas'!EA22</f>
        <v>0.84</v>
      </c>
      <c r="R20" s="31">
        <f>'Carga adm p estacas'!EB22</f>
        <v>21</v>
      </c>
      <c r="S20" s="31"/>
      <c r="T20" s="30"/>
      <c r="U20" s="37"/>
      <c r="V20" s="32"/>
      <c r="W20" s="31">
        <f t="shared" si="3"/>
        <v>8</v>
      </c>
      <c r="X20" s="31">
        <f t="shared" si="4"/>
        <v>25</v>
      </c>
      <c r="Y20" s="401" t="str">
        <f t="shared" si="5"/>
        <v>ARGA</v>
      </c>
      <c r="Z20" s="401"/>
      <c r="AA20" s="31">
        <f>'Carga adm p estacas'!EL22</f>
        <v>25</v>
      </c>
      <c r="AB20" s="31">
        <f>'Carga adm p estacas'!FU22</f>
        <v>7.4666666666666668</v>
      </c>
      <c r="AC20" s="31">
        <f>'Carga adm p estacas'!HF22</f>
        <v>0</v>
      </c>
      <c r="AD20" s="31"/>
      <c r="AE20" s="42"/>
      <c r="AF20" s="3"/>
      <c r="AG20" s="31">
        <f t="shared" si="6"/>
        <v>8</v>
      </c>
      <c r="AH20" s="31">
        <f t="shared" si="7"/>
        <v>25</v>
      </c>
      <c r="AI20" s="401" t="str">
        <f t="shared" si="8"/>
        <v>ARGA</v>
      </c>
      <c r="AJ20" s="401"/>
      <c r="AK20" s="31">
        <f>'Carga adm p estacas'!HM22</f>
        <v>25</v>
      </c>
      <c r="AL20" s="31">
        <f t="shared" si="15"/>
        <v>0.4</v>
      </c>
      <c r="AM20" s="31">
        <f>'Carga adm p estacas'!IO22</f>
        <v>0</v>
      </c>
      <c r="AN20" s="31"/>
      <c r="AO20" s="30"/>
      <c r="AP20" s="37"/>
      <c r="AQ20" s="32"/>
      <c r="AR20" s="31">
        <f t="shared" si="9"/>
        <v>8</v>
      </c>
      <c r="AS20" s="31">
        <f t="shared" si="10"/>
        <v>25</v>
      </c>
      <c r="AT20" s="401" t="str">
        <f t="shared" si="11"/>
        <v>ARGA</v>
      </c>
      <c r="AU20" s="401"/>
      <c r="AV20" s="31">
        <f>'Carga adm p estacas'!CD79</f>
        <v>25</v>
      </c>
      <c r="AW20" s="31">
        <f>'Carga adm p estacas'!DH79</f>
        <v>250</v>
      </c>
      <c r="AX20" s="31">
        <f>'Carga adm p estacas'!DQ79</f>
        <v>0</v>
      </c>
      <c r="AY20" s="47">
        <f t="shared" si="16"/>
        <v>0.56000000000000005</v>
      </c>
      <c r="AZ20" s="30"/>
      <c r="BA20" s="30"/>
      <c r="BB20" s="30"/>
      <c r="BC20" s="30"/>
      <c r="BD20" s="30"/>
      <c r="BE20" s="30"/>
      <c r="BF20" s="30"/>
      <c r="BG20" s="30"/>
      <c r="BH20" s="30"/>
      <c r="BI20" s="30"/>
      <c r="BJ20" s="30"/>
      <c r="BK20" s="37"/>
      <c r="BL20" s="30"/>
      <c r="BM20" s="30"/>
      <c r="BN20" s="30"/>
      <c r="BO20" s="30"/>
      <c r="BP20" s="30"/>
      <c r="BQ20" s="30"/>
      <c r="BR20" s="30"/>
      <c r="BS20" s="27"/>
      <c r="BT20" s="27">
        <f>IF('Carga adm p estacas'!AG23=1,1,0)</f>
        <v>0</v>
      </c>
      <c r="BU20" s="27">
        <f>IF('Carga adm p estacas'!AH23=1,2,0)</f>
        <v>2</v>
      </c>
      <c r="BV20" s="27">
        <f>IF('Carga adm p estacas'!AI23=1,3,0)</f>
        <v>0</v>
      </c>
      <c r="BW20" s="27">
        <f>IF('Carga adm p estacas'!AJ23=1,4,0)</f>
        <v>0</v>
      </c>
      <c r="BX20" s="27">
        <f>IF('Carga adm p estacas'!AK23=1,5,0)</f>
        <v>0</v>
      </c>
      <c r="BY20" s="27">
        <f>IF('Carga adm p estacas'!AL23=1,6,0)</f>
        <v>0</v>
      </c>
      <c r="BZ20" s="27">
        <f>IF('Carga adm p estacas'!AM23=1,7,0)</f>
        <v>0</v>
      </c>
      <c r="CA20" s="27">
        <f>IF('Carga adm p estacas'!AN23=1,8,0)</f>
        <v>0</v>
      </c>
      <c r="CB20" s="52">
        <f t="shared" si="13"/>
        <v>2</v>
      </c>
      <c r="CC20" s="50" t="s">
        <v>24</v>
      </c>
      <c r="CD20" s="50" t="s">
        <v>25</v>
      </c>
      <c r="CE20" s="50" t="s">
        <v>26</v>
      </c>
      <c r="CF20" s="50" t="s">
        <v>27</v>
      </c>
      <c r="CG20" s="50" t="s">
        <v>28</v>
      </c>
      <c r="CH20" s="50" t="s">
        <v>29</v>
      </c>
      <c r="CI20" s="50" t="s">
        <v>30</v>
      </c>
      <c r="CJ20" s="50" t="s">
        <v>31</v>
      </c>
      <c r="CK20" s="53" t="str">
        <f>HLOOKUP(CB20,CC12:CJ20,2,1)</f>
        <v>ARGA</v>
      </c>
      <c r="CL20" s="51" t="str">
        <f t="shared" si="14"/>
        <v>ARGA</v>
      </c>
    </row>
    <row r="21" spans="1:90" ht="11.25" customHeight="1" x14ac:dyDescent="0.2">
      <c r="A21" s="32"/>
      <c r="B21" s="31">
        <f>'Carga adm p estacas'!B23</f>
        <v>9</v>
      </c>
      <c r="C21" s="31">
        <f>'Carga adm p estacas'!C23</f>
        <v>35</v>
      </c>
      <c r="D21" s="401" t="str">
        <f t="shared" si="12"/>
        <v>ARGA</v>
      </c>
      <c r="E21" s="401"/>
      <c r="F21" s="31">
        <f>'Carga adm p estacas'!BH23</f>
        <v>35</v>
      </c>
      <c r="G21" s="31">
        <f>'Carga adm p estacas'!CK23</f>
        <v>22.05</v>
      </c>
      <c r="H21" s="31">
        <f>'Carga adm p estacas'!CL23</f>
        <v>875</v>
      </c>
      <c r="I21" s="31" t="str">
        <f>'Carga adm p estacas'!CP23</f>
        <v/>
      </c>
      <c r="J21" s="42"/>
      <c r="K21" s="3"/>
      <c r="L21" s="31">
        <f>'Carga adm p estacas'!B23</f>
        <v>9</v>
      </c>
      <c r="M21" s="31">
        <f t="shared" si="0"/>
        <v>35</v>
      </c>
      <c r="N21" s="401" t="str">
        <f t="shared" si="1"/>
        <v>ARGA</v>
      </c>
      <c r="O21" s="401"/>
      <c r="P21" s="31">
        <f t="shared" si="2"/>
        <v>35</v>
      </c>
      <c r="Q21" s="31">
        <f>'Carga adm p estacas'!EA23</f>
        <v>0.84</v>
      </c>
      <c r="R21" s="31">
        <f>'Carga adm p estacas'!EB23</f>
        <v>29.4</v>
      </c>
      <c r="S21" s="31"/>
      <c r="T21" s="30"/>
      <c r="U21" s="37"/>
      <c r="V21" s="32"/>
      <c r="W21" s="31">
        <f t="shared" si="3"/>
        <v>9</v>
      </c>
      <c r="X21" s="31">
        <f t="shared" si="4"/>
        <v>35</v>
      </c>
      <c r="Y21" s="401" t="str">
        <f t="shared" si="5"/>
        <v>ARGA</v>
      </c>
      <c r="Z21" s="401"/>
      <c r="AA21" s="31">
        <f>'Carga adm p estacas'!EL23</f>
        <v>35</v>
      </c>
      <c r="AB21" s="31">
        <f>'Carga adm p estacas'!FU23</f>
        <v>10.133333333333335</v>
      </c>
      <c r="AC21" s="31">
        <f>'Carga adm p estacas'!HF23</f>
        <v>0</v>
      </c>
      <c r="AD21" s="31"/>
      <c r="AE21" s="42"/>
      <c r="AF21" s="3"/>
      <c r="AG21" s="31">
        <f t="shared" si="6"/>
        <v>9</v>
      </c>
      <c r="AH21" s="31">
        <f t="shared" si="7"/>
        <v>35</v>
      </c>
      <c r="AI21" s="401" t="str">
        <f t="shared" si="8"/>
        <v>ARGA</v>
      </c>
      <c r="AJ21" s="401"/>
      <c r="AK21" s="31">
        <f>'Carga adm p estacas'!HM23</f>
        <v>35</v>
      </c>
      <c r="AL21" s="31">
        <f t="shared" si="15"/>
        <v>0.4</v>
      </c>
      <c r="AM21" s="31">
        <f>'Carga adm p estacas'!IO23</f>
        <v>0</v>
      </c>
      <c r="AN21" s="31"/>
      <c r="AO21" s="30"/>
      <c r="AP21" s="37"/>
      <c r="AQ21" s="32"/>
      <c r="AR21" s="31">
        <f t="shared" si="9"/>
        <v>9</v>
      </c>
      <c r="AS21" s="31">
        <f t="shared" si="10"/>
        <v>35</v>
      </c>
      <c r="AT21" s="401" t="str">
        <f t="shared" si="11"/>
        <v>ARGA</v>
      </c>
      <c r="AU21" s="401"/>
      <c r="AV21" s="31">
        <f>'Carga adm p estacas'!CD80</f>
        <v>35</v>
      </c>
      <c r="AW21" s="31">
        <f>'Carga adm p estacas'!DH80</f>
        <v>350</v>
      </c>
      <c r="AX21" s="31">
        <f>'Carga adm p estacas'!DQ80</f>
        <v>0</v>
      </c>
      <c r="AY21" s="47">
        <f t="shared" si="16"/>
        <v>0.56000000000000005</v>
      </c>
      <c r="AZ21" s="30"/>
      <c r="BA21" s="30"/>
      <c r="BB21" s="30"/>
      <c r="BC21" s="30"/>
      <c r="BD21" s="30"/>
      <c r="BE21" s="30"/>
      <c r="BF21" s="30"/>
      <c r="BG21" s="30"/>
      <c r="BH21" s="30"/>
      <c r="BI21" s="30"/>
      <c r="BJ21" s="30"/>
      <c r="BK21" s="37"/>
      <c r="BL21" s="30"/>
      <c r="BM21" s="30"/>
      <c r="BN21" s="30"/>
      <c r="BO21" s="30"/>
      <c r="BP21" s="30"/>
      <c r="BQ21" s="30"/>
      <c r="BR21" s="30"/>
      <c r="BS21" s="27"/>
      <c r="BT21" s="27">
        <f>IF('Carga adm p estacas'!AG24=1,1,0)</f>
        <v>0</v>
      </c>
      <c r="BU21" s="27">
        <f>IF('Carga adm p estacas'!AH24=1,2,0)</f>
        <v>2</v>
      </c>
      <c r="BV21" s="27">
        <f>IF('Carga adm p estacas'!AI24=1,3,0)</f>
        <v>0</v>
      </c>
      <c r="BW21" s="27">
        <f>IF('Carga adm p estacas'!AJ24=1,4,0)</f>
        <v>0</v>
      </c>
      <c r="BX21" s="27">
        <f>IF('Carga adm p estacas'!AK24=1,5,0)</f>
        <v>0</v>
      </c>
      <c r="BY21" s="27">
        <f>IF('Carga adm p estacas'!AL24=1,6,0)</f>
        <v>0</v>
      </c>
      <c r="BZ21" s="27">
        <f>IF('Carga adm p estacas'!AM24=1,7,0)</f>
        <v>0</v>
      </c>
      <c r="CA21" s="27">
        <f>IF('Carga adm p estacas'!AN24=1,8,0)</f>
        <v>0</v>
      </c>
      <c r="CB21" s="52">
        <f t="shared" si="13"/>
        <v>2</v>
      </c>
      <c r="CC21" s="50" t="s">
        <v>24</v>
      </c>
      <c r="CD21" s="50" t="s">
        <v>25</v>
      </c>
      <c r="CE21" s="50" t="s">
        <v>26</v>
      </c>
      <c r="CF21" s="50" t="s">
        <v>27</v>
      </c>
      <c r="CG21" s="50" t="s">
        <v>28</v>
      </c>
      <c r="CH21" s="50" t="s">
        <v>29</v>
      </c>
      <c r="CI21" s="50" t="s">
        <v>30</v>
      </c>
      <c r="CJ21" s="50" t="s">
        <v>31</v>
      </c>
      <c r="CK21" s="53" t="str">
        <f>HLOOKUP(CB21,CC12:CJ21,2,1)</f>
        <v>ARGA</v>
      </c>
      <c r="CL21" s="51" t="str">
        <f t="shared" si="14"/>
        <v>ARGA</v>
      </c>
    </row>
    <row r="22" spans="1:90" ht="11.25" customHeight="1" x14ac:dyDescent="0.2">
      <c r="A22" s="32"/>
      <c r="B22" s="31">
        <f>'Carga adm p estacas'!B24</f>
        <v>10</v>
      </c>
      <c r="C22" s="31">
        <f>'Carga adm p estacas'!C24</f>
        <v>35</v>
      </c>
      <c r="D22" s="401" t="str">
        <f t="shared" si="12"/>
        <v>SAG</v>
      </c>
      <c r="E22" s="401"/>
      <c r="F22" s="31">
        <f>'Carga adm p estacas'!BH24</f>
        <v>35</v>
      </c>
      <c r="G22" s="31">
        <f>'Carga adm p estacas'!CK24</f>
        <v>22.05</v>
      </c>
      <c r="H22" s="31">
        <f>'Carga adm p estacas'!CL24</f>
        <v>875</v>
      </c>
      <c r="I22" s="31" t="str">
        <f>'Carga adm p estacas'!CP24</f>
        <v/>
      </c>
      <c r="J22" s="42"/>
      <c r="K22" s="3"/>
      <c r="L22" s="31">
        <f>'Carga adm p estacas'!B24</f>
        <v>10</v>
      </c>
      <c r="M22" s="31">
        <f t="shared" si="0"/>
        <v>35</v>
      </c>
      <c r="N22" s="401" t="str">
        <f t="shared" si="1"/>
        <v>SAG</v>
      </c>
      <c r="O22" s="401"/>
      <c r="P22" s="31">
        <f t="shared" si="2"/>
        <v>35</v>
      </c>
      <c r="Q22" s="31">
        <f>'Carga adm p estacas'!EA24</f>
        <v>0.84</v>
      </c>
      <c r="R22" s="31">
        <f>'Carga adm p estacas'!EB24</f>
        <v>29.4</v>
      </c>
      <c r="S22" s="31"/>
      <c r="T22" s="30"/>
      <c r="U22" s="37"/>
      <c r="V22" s="32"/>
      <c r="W22" s="31">
        <f t="shared" si="3"/>
        <v>10</v>
      </c>
      <c r="X22" s="31">
        <f t="shared" si="4"/>
        <v>35</v>
      </c>
      <c r="Y22" s="401" t="str">
        <f t="shared" si="5"/>
        <v>SAG</v>
      </c>
      <c r="Z22" s="401"/>
      <c r="AA22" s="31">
        <f>'Carga adm p estacas'!EL24</f>
        <v>35</v>
      </c>
      <c r="AB22" s="31">
        <f>'Carga adm p estacas'!FU24</f>
        <v>10.133333333333335</v>
      </c>
      <c r="AC22" s="31">
        <f>'Carga adm p estacas'!HF24</f>
        <v>0</v>
      </c>
      <c r="AD22" s="31"/>
      <c r="AE22" s="42"/>
      <c r="AF22" s="3"/>
      <c r="AG22" s="31">
        <f t="shared" si="6"/>
        <v>10</v>
      </c>
      <c r="AH22" s="31">
        <f t="shared" si="7"/>
        <v>35</v>
      </c>
      <c r="AI22" s="401" t="str">
        <f t="shared" si="8"/>
        <v>SAG</v>
      </c>
      <c r="AJ22" s="401"/>
      <c r="AK22" s="31">
        <f>'Carga adm p estacas'!HM24</f>
        <v>35</v>
      </c>
      <c r="AL22" s="31">
        <f t="shared" si="15"/>
        <v>0.4</v>
      </c>
      <c r="AM22" s="31">
        <f>'Carga adm p estacas'!IO24</f>
        <v>455</v>
      </c>
      <c r="AN22" s="31"/>
      <c r="AO22" s="30"/>
      <c r="AP22" s="37"/>
      <c r="AQ22" s="32"/>
      <c r="AR22" s="31">
        <f t="shared" si="9"/>
        <v>10</v>
      </c>
      <c r="AS22" s="31">
        <f t="shared" si="10"/>
        <v>35</v>
      </c>
      <c r="AT22" s="401" t="str">
        <f t="shared" si="11"/>
        <v>SAG</v>
      </c>
      <c r="AU22" s="401"/>
      <c r="AV22" s="31">
        <f>'Carga adm p estacas'!CD81</f>
        <v>35</v>
      </c>
      <c r="AW22" s="31">
        <f>'Carga adm p estacas'!DH81</f>
        <v>350</v>
      </c>
      <c r="AX22" s="31">
        <f>'Carga adm p estacas'!DQ81</f>
        <v>0</v>
      </c>
      <c r="AY22" s="47">
        <f t="shared" si="16"/>
        <v>0.56000000000000005</v>
      </c>
      <c r="AZ22" s="30"/>
      <c r="BA22" s="30"/>
      <c r="BB22" s="30"/>
      <c r="BC22" s="30"/>
      <c r="BD22" s="30"/>
      <c r="BE22" s="30"/>
      <c r="BF22" s="30"/>
      <c r="BG22" s="30"/>
      <c r="BH22" s="30"/>
      <c r="BI22" s="30"/>
      <c r="BJ22" s="30"/>
      <c r="BK22" s="37"/>
      <c r="BL22" s="30"/>
      <c r="BM22" s="30"/>
      <c r="BN22" s="30"/>
      <c r="BO22" s="30"/>
      <c r="BP22" s="30"/>
      <c r="BQ22" s="30"/>
      <c r="BR22" s="30"/>
      <c r="BS22" s="27"/>
      <c r="BT22" s="27">
        <f>IF('Carga adm p estacas'!AG25=1,1,0)</f>
        <v>0</v>
      </c>
      <c r="BU22" s="27">
        <f>IF('Carga adm p estacas'!AH25=1,2,0)</f>
        <v>0</v>
      </c>
      <c r="BV22" s="27">
        <f>IF('Carga adm p estacas'!AI25=1,3,0)</f>
        <v>3</v>
      </c>
      <c r="BW22" s="27">
        <f>IF('Carga adm p estacas'!AJ25=1,4,0)</f>
        <v>0</v>
      </c>
      <c r="BX22" s="27">
        <f>IF('Carga adm p estacas'!AK25=1,5,0)</f>
        <v>0</v>
      </c>
      <c r="BY22" s="27">
        <f>IF('Carga adm p estacas'!AL25=1,6,0)</f>
        <v>0</v>
      </c>
      <c r="BZ22" s="27">
        <f>IF('Carga adm p estacas'!AM25=1,7,0)</f>
        <v>0</v>
      </c>
      <c r="CA22" s="27">
        <f>IF('Carga adm p estacas'!AN25=1,8,0)</f>
        <v>0</v>
      </c>
      <c r="CB22" s="52">
        <f t="shared" si="13"/>
        <v>3</v>
      </c>
      <c r="CC22" s="50" t="s">
        <v>24</v>
      </c>
      <c r="CD22" s="50" t="s">
        <v>25</v>
      </c>
      <c r="CE22" s="50" t="s">
        <v>26</v>
      </c>
      <c r="CF22" s="50" t="s">
        <v>27</v>
      </c>
      <c r="CG22" s="50" t="s">
        <v>28</v>
      </c>
      <c r="CH22" s="50" t="s">
        <v>29</v>
      </c>
      <c r="CI22" s="50" t="s">
        <v>30</v>
      </c>
      <c r="CJ22" s="50" t="s">
        <v>31</v>
      </c>
      <c r="CK22" s="53" t="str">
        <f>HLOOKUP(CB22,CC12:CJ22,2,1)</f>
        <v>SAG</v>
      </c>
      <c r="CL22" s="51" t="str">
        <f t="shared" si="14"/>
        <v>SAG</v>
      </c>
    </row>
    <row r="23" spans="1:90" ht="11.25" customHeight="1" x14ac:dyDescent="0.2">
      <c r="A23" s="32"/>
      <c r="B23" s="31">
        <f>'Carga adm p estacas'!B25</f>
        <v>11</v>
      </c>
      <c r="C23" s="31">
        <f>'Carga adm p estacas'!C25</f>
        <v>30</v>
      </c>
      <c r="D23" s="401" t="str">
        <f t="shared" si="12"/>
        <v>SAG</v>
      </c>
      <c r="E23" s="401"/>
      <c r="F23" s="31">
        <f>'Carga adm p estacas'!BH25</f>
        <v>30</v>
      </c>
      <c r="G23" s="31">
        <f>'Carga adm p estacas'!CK25</f>
        <v>21</v>
      </c>
      <c r="H23" s="31">
        <f>'Carga adm p estacas'!CL25</f>
        <v>900</v>
      </c>
      <c r="I23" s="31" t="str">
        <f>'Carga adm p estacas'!CP25</f>
        <v/>
      </c>
      <c r="J23" s="42"/>
      <c r="K23" s="3"/>
      <c r="L23" s="31">
        <f>'Carga adm p estacas'!B25</f>
        <v>11</v>
      </c>
      <c r="M23" s="31">
        <f t="shared" si="0"/>
        <v>30</v>
      </c>
      <c r="N23" s="401" t="str">
        <f t="shared" si="1"/>
        <v>SAG</v>
      </c>
      <c r="O23" s="401"/>
      <c r="P23" s="31">
        <f t="shared" si="2"/>
        <v>30</v>
      </c>
      <c r="Q23" s="31">
        <f>'Carga adm p estacas'!EA25</f>
        <v>0.78200000000000003</v>
      </c>
      <c r="R23" s="31">
        <f>'Carga adm p estacas'!EB25</f>
        <v>23.46</v>
      </c>
      <c r="S23" s="31"/>
      <c r="T23" s="30"/>
      <c r="U23" s="37"/>
      <c r="V23" s="32"/>
      <c r="W23" s="31">
        <f t="shared" si="3"/>
        <v>11</v>
      </c>
      <c r="X23" s="31">
        <f t="shared" si="4"/>
        <v>30</v>
      </c>
      <c r="Y23" s="401" t="str">
        <f t="shared" si="5"/>
        <v>SAG</v>
      </c>
      <c r="Z23" s="401"/>
      <c r="AA23" s="31">
        <f>'Carga adm p estacas'!EL25</f>
        <v>30</v>
      </c>
      <c r="AB23" s="31">
        <f>'Carga adm p estacas'!FU25</f>
        <v>7.15</v>
      </c>
      <c r="AC23" s="31">
        <f>'Carga adm p estacas'!HF25</f>
        <v>360</v>
      </c>
      <c r="AD23" s="31"/>
      <c r="AE23" s="42"/>
      <c r="AF23" s="3"/>
      <c r="AG23" s="31">
        <f t="shared" si="6"/>
        <v>11</v>
      </c>
      <c r="AH23" s="31">
        <f t="shared" si="7"/>
        <v>30</v>
      </c>
      <c r="AI23" s="401" t="str">
        <f t="shared" si="8"/>
        <v>SAG</v>
      </c>
      <c r="AJ23" s="401"/>
      <c r="AK23" s="31">
        <f>'Carga adm p estacas'!HM25</f>
        <v>30</v>
      </c>
      <c r="AL23" s="31">
        <f t="shared" si="15"/>
        <v>0.4</v>
      </c>
      <c r="AM23" s="31">
        <f>'Carga adm p estacas'!IO25</f>
        <v>330</v>
      </c>
      <c r="AN23" s="31"/>
      <c r="AO23" s="30"/>
      <c r="AP23" s="37"/>
      <c r="AQ23" s="32"/>
      <c r="AR23" s="31">
        <f t="shared" si="9"/>
        <v>11</v>
      </c>
      <c r="AS23" s="31">
        <f t="shared" si="10"/>
        <v>30</v>
      </c>
      <c r="AT23" s="401" t="str">
        <f t="shared" si="11"/>
        <v>SAG</v>
      </c>
      <c r="AU23" s="401"/>
      <c r="AV23" s="31">
        <f>'Carga adm p estacas'!CD82</f>
        <v>30</v>
      </c>
      <c r="AW23" s="31">
        <f>'Carga adm p estacas'!DH82</f>
        <v>450</v>
      </c>
      <c r="AX23" s="31">
        <f>'Carga adm p estacas'!DQ82</f>
        <v>0</v>
      </c>
      <c r="AY23" s="47">
        <f t="shared" si="16"/>
        <v>0.56000000000000005</v>
      </c>
      <c r="AZ23" s="30"/>
      <c r="BA23" s="30"/>
      <c r="BB23" s="30"/>
      <c r="BC23" s="30"/>
      <c r="BD23" s="30"/>
      <c r="BE23" s="30"/>
      <c r="BF23" s="30"/>
      <c r="BG23" s="30"/>
      <c r="BH23" s="30"/>
      <c r="BI23" s="30"/>
      <c r="BJ23" s="30"/>
      <c r="BK23" s="37"/>
      <c r="BL23" s="30"/>
      <c r="BM23" s="30"/>
      <c r="BN23" s="30"/>
      <c r="BO23" s="30"/>
      <c r="BP23" s="30"/>
      <c r="BQ23" s="30"/>
      <c r="BR23" s="30"/>
      <c r="BS23" s="27"/>
      <c r="BT23" s="27">
        <f>IF('Carga adm p estacas'!AG26=1,1,0)</f>
        <v>0</v>
      </c>
      <c r="BU23" s="27">
        <f>IF('Carga adm p estacas'!AH26=1,2,0)</f>
        <v>0</v>
      </c>
      <c r="BV23" s="27">
        <f>IF('Carga adm p estacas'!AI26=1,3,0)</f>
        <v>3</v>
      </c>
      <c r="BW23" s="27">
        <f>IF('Carga adm p estacas'!AJ26=1,4,0)</f>
        <v>0</v>
      </c>
      <c r="BX23" s="27">
        <f>IF('Carga adm p estacas'!AK26=1,5,0)</f>
        <v>0</v>
      </c>
      <c r="BY23" s="27">
        <f>IF('Carga adm p estacas'!AL26=1,6,0)</f>
        <v>0</v>
      </c>
      <c r="BZ23" s="27">
        <f>IF('Carga adm p estacas'!AM26=1,7,0)</f>
        <v>0</v>
      </c>
      <c r="CA23" s="27">
        <f>IF('Carga adm p estacas'!AN26=1,8,0)</f>
        <v>0</v>
      </c>
      <c r="CB23" s="52">
        <f t="shared" si="13"/>
        <v>3</v>
      </c>
      <c r="CC23" s="50" t="s">
        <v>24</v>
      </c>
      <c r="CD23" s="50" t="s">
        <v>25</v>
      </c>
      <c r="CE23" s="50" t="s">
        <v>26</v>
      </c>
      <c r="CF23" s="50" t="s">
        <v>27</v>
      </c>
      <c r="CG23" s="50" t="s">
        <v>28</v>
      </c>
      <c r="CH23" s="50" t="s">
        <v>29</v>
      </c>
      <c r="CI23" s="50" t="s">
        <v>30</v>
      </c>
      <c r="CJ23" s="50" t="s">
        <v>31</v>
      </c>
      <c r="CK23" s="53" t="str">
        <f>HLOOKUP(CB23,CC12:CJ23,2,1)</f>
        <v>SAG</v>
      </c>
      <c r="CL23" s="51" t="str">
        <f t="shared" si="14"/>
        <v>SAG</v>
      </c>
    </row>
    <row r="24" spans="1:90" ht="11.25" customHeight="1" x14ac:dyDescent="0.2">
      <c r="A24" s="32"/>
      <c r="B24" s="31">
        <f>'Carga adm p estacas'!B26</f>
        <v>12</v>
      </c>
      <c r="C24" s="31">
        <f>'Carga adm p estacas'!C26</f>
        <v>30</v>
      </c>
      <c r="D24" s="401" t="str">
        <f t="shared" si="12"/>
        <v>SAG</v>
      </c>
      <c r="E24" s="401"/>
      <c r="F24" s="31">
        <f>'Carga adm p estacas'!BH26</f>
        <v>30</v>
      </c>
      <c r="G24" s="31" t="str">
        <f>'Carga adm p estacas'!CK26</f>
        <v/>
      </c>
      <c r="H24" s="31" t="str">
        <f>'Carga adm p estacas'!CL26</f>
        <v/>
      </c>
      <c r="I24" s="31">
        <f>'Carga adm p estacas'!CP26</f>
        <v>900</v>
      </c>
      <c r="J24" s="42"/>
      <c r="K24" s="3"/>
      <c r="L24" s="31">
        <f>'Carga adm p estacas'!B26</f>
        <v>12</v>
      </c>
      <c r="M24" s="31">
        <f t="shared" si="0"/>
        <v>30</v>
      </c>
      <c r="N24" s="401" t="str">
        <f t="shared" si="1"/>
        <v>SAG</v>
      </c>
      <c r="O24" s="401"/>
      <c r="P24" s="31">
        <f t="shared" si="2"/>
        <v>30</v>
      </c>
      <c r="Q24" s="31">
        <f>'Carga adm p estacas'!EA26</f>
        <v>0.78200000000000003</v>
      </c>
      <c r="R24" s="31" t="str">
        <f>'Carga adm p estacas'!EB26</f>
        <v/>
      </c>
      <c r="S24" s="31"/>
      <c r="T24" s="30"/>
      <c r="U24" s="37"/>
      <c r="V24" s="32"/>
      <c r="W24" s="31">
        <f t="shared" si="3"/>
        <v>12</v>
      </c>
      <c r="X24" s="31">
        <f t="shared" si="4"/>
        <v>30</v>
      </c>
      <c r="Y24" s="401" t="str">
        <f t="shared" si="5"/>
        <v>SAG</v>
      </c>
      <c r="Z24" s="401"/>
      <c r="AA24" s="31">
        <f>'Carga adm p estacas'!EL26</f>
        <v>30</v>
      </c>
      <c r="AB24" s="31">
        <f>'Carga adm p estacas'!FU26</f>
        <v>0</v>
      </c>
      <c r="AC24" s="31">
        <f>'Carga adm p estacas'!HF26</f>
        <v>360</v>
      </c>
      <c r="AD24" s="31"/>
      <c r="AE24" s="42"/>
      <c r="AF24" s="3"/>
      <c r="AG24" s="31">
        <f t="shared" si="6"/>
        <v>12</v>
      </c>
      <c r="AH24" s="31">
        <f t="shared" si="7"/>
        <v>30</v>
      </c>
      <c r="AI24" s="401" t="str">
        <f t="shared" si="8"/>
        <v>SAG</v>
      </c>
      <c r="AJ24" s="401"/>
      <c r="AK24" s="31">
        <f>'Carga adm p estacas'!HM26</f>
        <v>30</v>
      </c>
      <c r="AL24" s="31">
        <f t="shared" si="15"/>
        <v>0.4</v>
      </c>
      <c r="AM24" s="31">
        <f>'Carga adm p estacas'!IO26</f>
        <v>0</v>
      </c>
      <c r="AN24" s="31"/>
      <c r="AO24" s="30"/>
      <c r="AP24" s="37"/>
      <c r="AQ24" s="32"/>
      <c r="AR24" s="31">
        <f t="shared" si="9"/>
        <v>12</v>
      </c>
      <c r="AS24" s="31">
        <f t="shared" si="10"/>
        <v>30</v>
      </c>
      <c r="AT24" s="401" t="str">
        <f t="shared" si="11"/>
        <v>SAG</v>
      </c>
      <c r="AU24" s="401"/>
      <c r="AV24" s="31">
        <f>'Carga adm p estacas'!CD83</f>
        <v>30</v>
      </c>
      <c r="AW24" s="31">
        <f>'Carga adm p estacas'!DH83</f>
        <v>0</v>
      </c>
      <c r="AX24" s="31">
        <f>'Carga adm p estacas'!DQ83</f>
        <v>450</v>
      </c>
      <c r="AY24" s="47">
        <f t="shared" si="16"/>
        <v>0.56000000000000005</v>
      </c>
      <c r="AZ24" s="30"/>
      <c r="BA24" s="30"/>
      <c r="BB24" s="30"/>
      <c r="BC24" s="30"/>
      <c r="BD24" s="30"/>
      <c r="BE24" s="30"/>
      <c r="BF24" s="30"/>
      <c r="BG24" s="30"/>
      <c r="BH24" s="30"/>
      <c r="BI24" s="30"/>
      <c r="BJ24" s="30"/>
      <c r="BK24" s="37"/>
      <c r="BL24" s="30"/>
      <c r="BM24" s="30"/>
      <c r="BN24" s="30"/>
      <c r="BO24" s="30"/>
      <c r="BP24" s="30"/>
      <c r="BQ24" s="30"/>
      <c r="BR24" s="30"/>
      <c r="BS24" s="27"/>
      <c r="BT24" s="27">
        <f>IF('Carga adm p estacas'!AG27=1,1,0)</f>
        <v>0</v>
      </c>
      <c r="BU24" s="27">
        <f>IF('Carga adm p estacas'!AH27=1,2,0)</f>
        <v>0</v>
      </c>
      <c r="BV24" s="27">
        <f>IF('Carga adm p estacas'!AI27=1,3,0)</f>
        <v>3</v>
      </c>
      <c r="BW24" s="27">
        <f>IF('Carga adm p estacas'!AJ27=1,4,0)</f>
        <v>0</v>
      </c>
      <c r="BX24" s="27">
        <f>IF('Carga adm p estacas'!AK27=1,5,0)</f>
        <v>0</v>
      </c>
      <c r="BY24" s="27">
        <f>IF('Carga adm p estacas'!AL27=1,6,0)</f>
        <v>0</v>
      </c>
      <c r="BZ24" s="27">
        <f>IF('Carga adm p estacas'!AM27=1,7,0)</f>
        <v>0</v>
      </c>
      <c r="CA24" s="27">
        <f>IF('Carga adm p estacas'!AN27=1,8,0)</f>
        <v>0</v>
      </c>
      <c r="CB24" s="52">
        <f t="shared" si="13"/>
        <v>3</v>
      </c>
      <c r="CC24" s="50" t="s">
        <v>24</v>
      </c>
      <c r="CD24" s="50" t="s">
        <v>25</v>
      </c>
      <c r="CE24" s="50" t="s">
        <v>26</v>
      </c>
      <c r="CF24" s="50" t="s">
        <v>27</v>
      </c>
      <c r="CG24" s="50" t="s">
        <v>28</v>
      </c>
      <c r="CH24" s="50" t="s">
        <v>29</v>
      </c>
      <c r="CI24" s="50" t="s">
        <v>30</v>
      </c>
      <c r="CJ24" s="50" t="s">
        <v>31</v>
      </c>
      <c r="CK24" s="53" t="str">
        <f>HLOOKUP(CB24,CC12:CJ24,2,1)</f>
        <v>SAG</v>
      </c>
      <c r="CL24" s="51" t="str">
        <f t="shared" si="14"/>
        <v>SAG</v>
      </c>
    </row>
    <row r="25" spans="1:90" ht="11.25" customHeight="1" x14ac:dyDescent="0.2">
      <c r="A25" s="32"/>
      <c r="B25" s="31">
        <f>'Carga adm p estacas'!B27</f>
        <v>13</v>
      </c>
      <c r="C25" s="31">
        <f>'Carga adm p estacas'!C27</f>
        <v>32</v>
      </c>
      <c r="D25" s="401" t="str">
        <f t="shared" si="12"/>
        <v>SAG</v>
      </c>
      <c r="E25" s="401"/>
      <c r="F25" s="31">
        <f>'Carga adm p estacas'!BH27</f>
        <v>32</v>
      </c>
      <c r="G25" s="31" t="str">
        <f>'Carga adm p estacas'!CK27</f>
        <v/>
      </c>
      <c r="H25" s="31" t="str">
        <f>'Carga adm p estacas'!CL27</f>
        <v/>
      </c>
      <c r="I25" s="31">
        <f>'Carga adm p estacas'!CP27</f>
        <v>960</v>
      </c>
      <c r="J25" s="42"/>
      <c r="K25" s="3"/>
      <c r="L25" s="31">
        <f>'Carga adm p estacas'!B27</f>
        <v>13</v>
      </c>
      <c r="M25" s="31">
        <f t="shared" si="0"/>
        <v>32</v>
      </c>
      <c r="N25" s="401" t="str">
        <f t="shared" si="1"/>
        <v>SAG</v>
      </c>
      <c r="O25" s="401"/>
      <c r="P25" s="31">
        <f t="shared" si="2"/>
        <v>32</v>
      </c>
      <c r="Q25" s="31">
        <f>'Carga adm p estacas'!EA27</f>
        <v>0.78200000000000003</v>
      </c>
      <c r="R25" s="31" t="str">
        <f>'Carga adm p estacas'!EB27</f>
        <v/>
      </c>
      <c r="S25" s="31"/>
      <c r="T25" s="30"/>
      <c r="U25" s="37"/>
      <c r="V25" s="32"/>
      <c r="W25" s="31">
        <f t="shared" si="3"/>
        <v>13</v>
      </c>
      <c r="X25" s="31">
        <f t="shared" si="4"/>
        <v>32</v>
      </c>
      <c r="Y25" s="401" t="str">
        <f t="shared" si="5"/>
        <v>SAG</v>
      </c>
      <c r="Z25" s="401"/>
      <c r="AA25" s="31">
        <f>'Carga adm p estacas'!EL27</f>
        <v>32</v>
      </c>
      <c r="AB25" s="31">
        <f>'Carga adm p estacas'!FU27</f>
        <v>0</v>
      </c>
      <c r="AC25" s="31">
        <f>'Carga adm p estacas'!HF27</f>
        <v>384</v>
      </c>
      <c r="AD25" s="31"/>
      <c r="AE25" s="42"/>
      <c r="AF25" s="3"/>
      <c r="AG25" s="31">
        <f t="shared" si="6"/>
        <v>13</v>
      </c>
      <c r="AH25" s="31">
        <f t="shared" si="7"/>
        <v>32</v>
      </c>
      <c r="AI25" s="401" t="str">
        <f t="shared" si="8"/>
        <v>SAG</v>
      </c>
      <c r="AJ25" s="401"/>
      <c r="AK25" s="31">
        <f>'Carga adm p estacas'!HM27</f>
        <v>32</v>
      </c>
      <c r="AL25" s="31">
        <f t="shared" si="15"/>
        <v>0.4</v>
      </c>
      <c r="AM25" s="31">
        <f>'Carga adm p estacas'!IO27</f>
        <v>0</v>
      </c>
      <c r="AN25" s="31"/>
      <c r="AO25" s="30"/>
      <c r="AP25" s="37"/>
      <c r="AQ25" s="32"/>
      <c r="AR25" s="31">
        <f t="shared" si="9"/>
        <v>13</v>
      </c>
      <c r="AS25" s="31">
        <f t="shared" si="10"/>
        <v>32</v>
      </c>
      <c r="AT25" s="401" t="str">
        <f t="shared" si="11"/>
        <v>SAG</v>
      </c>
      <c r="AU25" s="401"/>
      <c r="AV25" s="31">
        <f>'Carga adm p estacas'!CD84</f>
        <v>32</v>
      </c>
      <c r="AW25" s="31">
        <f>'Carga adm p estacas'!DH84</f>
        <v>0</v>
      </c>
      <c r="AX25" s="31">
        <f>'Carga adm p estacas'!DQ84</f>
        <v>480</v>
      </c>
      <c r="AY25" s="47">
        <f t="shared" si="16"/>
        <v>0.56000000000000005</v>
      </c>
      <c r="AZ25" s="30"/>
      <c r="BA25" s="30"/>
      <c r="BB25" s="30"/>
      <c r="BC25" s="30"/>
      <c r="BD25" s="30"/>
      <c r="BE25" s="30"/>
      <c r="BF25" s="30"/>
      <c r="BG25" s="30"/>
      <c r="BH25" s="30"/>
      <c r="BI25" s="30"/>
      <c r="BJ25" s="30"/>
      <c r="BK25" s="37"/>
      <c r="BL25" s="30"/>
      <c r="BM25" s="30"/>
      <c r="BN25" s="30"/>
      <c r="BO25" s="30"/>
      <c r="BP25" s="30"/>
      <c r="BQ25" s="30"/>
      <c r="BR25" s="30"/>
      <c r="BS25" s="27"/>
      <c r="BT25" s="27">
        <f>IF('Carga adm p estacas'!AG28=1,1,0)</f>
        <v>0</v>
      </c>
      <c r="BU25" s="27">
        <f>IF('Carga adm p estacas'!AH28=1,2,0)</f>
        <v>0</v>
      </c>
      <c r="BV25" s="27">
        <f>IF('Carga adm p estacas'!AI28=1,3,0)</f>
        <v>3</v>
      </c>
      <c r="BW25" s="27">
        <f>IF('Carga adm p estacas'!AJ28=1,4,0)</f>
        <v>0</v>
      </c>
      <c r="BX25" s="27">
        <f>IF('Carga adm p estacas'!AK28=1,5,0)</f>
        <v>0</v>
      </c>
      <c r="BY25" s="27">
        <f>IF('Carga adm p estacas'!AL28=1,6,0)</f>
        <v>0</v>
      </c>
      <c r="BZ25" s="27">
        <f>IF('Carga adm p estacas'!AM28=1,7,0)</f>
        <v>0</v>
      </c>
      <c r="CA25" s="27">
        <f>IF('Carga adm p estacas'!AN28=1,8,0)</f>
        <v>0</v>
      </c>
      <c r="CB25" s="52">
        <f t="shared" si="13"/>
        <v>3</v>
      </c>
      <c r="CC25" s="50" t="s">
        <v>24</v>
      </c>
      <c r="CD25" s="50" t="s">
        <v>25</v>
      </c>
      <c r="CE25" s="50" t="s">
        <v>26</v>
      </c>
      <c r="CF25" s="50" t="s">
        <v>27</v>
      </c>
      <c r="CG25" s="50" t="s">
        <v>28</v>
      </c>
      <c r="CH25" s="50" t="s">
        <v>29</v>
      </c>
      <c r="CI25" s="50" t="s">
        <v>30</v>
      </c>
      <c r="CJ25" s="50" t="s">
        <v>31</v>
      </c>
      <c r="CK25" s="53" t="str">
        <f>HLOOKUP(CB25,CC12:CJ25,2,1)</f>
        <v>SAG</v>
      </c>
      <c r="CL25" s="51" t="str">
        <f t="shared" si="14"/>
        <v>SAG</v>
      </c>
    </row>
    <row r="26" spans="1:90" ht="11.25" customHeight="1" x14ac:dyDescent="0.2">
      <c r="A26" s="32"/>
      <c r="B26" s="31">
        <f>'Carga adm p estacas'!B28</f>
        <v>14</v>
      </c>
      <c r="C26" s="31">
        <f>'Carga adm p estacas'!C28</f>
        <v>30</v>
      </c>
      <c r="D26" s="401" t="str">
        <f t="shared" si="12"/>
        <v>SAG</v>
      </c>
      <c r="E26" s="401"/>
      <c r="F26" s="31">
        <f>'Carga adm p estacas'!BH28</f>
        <v>30</v>
      </c>
      <c r="G26" s="31" t="str">
        <f>'Carga adm p estacas'!CK28</f>
        <v/>
      </c>
      <c r="H26" s="31" t="str">
        <f>'Carga adm p estacas'!CL28</f>
        <v/>
      </c>
      <c r="I26" s="31" t="str">
        <f>'Carga adm p estacas'!CP28</f>
        <v/>
      </c>
      <c r="J26" s="42"/>
      <c r="K26" s="3"/>
      <c r="L26" s="31">
        <f>'Carga adm p estacas'!B28</f>
        <v>14</v>
      </c>
      <c r="M26" s="31">
        <f t="shared" si="0"/>
        <v>30</v>
      </c>
      <c r="N26" s="401" t="str">
        <f t="shared" si="1"/>
        <v>SAG</v>
      </c>
      <c r="O26" s="401"/>
      <c r="P26" s="31">
        <f t="shared" si="2"/>
        <v>30</v>
      </c>
      <c r="Q26" s="31">
        <f>'Carga adm p estacas'!EA28</f>
        <v>0.78200000000000003</v>
      </c>
      <c r="R26" s="31" t="str">
        <f>'Carga adm p estacas'!EB28</f>
        <v/>
      </c>
      <c r="S26" s="31"/>
      <c r="T26" s="30"/>
      <c r="U26" s="37"/>
      <c r="V26" s="32"/>
      <c r="W26" s="31">
        <f t="shared" si="3"/>
        <v>14</v>
      </c>
      <c r="X26" s="31">
        <f t="shared" si="4"/>
        <v>30</v>
      </c>
      <c r="Y26" s="401" t="str">
        <f t="shared" si="5"/>
        <v>SAG</v>
      </c>
      <c r="Z26" s="401"/>
      <c r="AA26" s="31">
        <f>'Carga adm p estacas'!EL28</f>
        <v>30</v>
      </c>
      <c r="AB26" s="31">
        <f>'Carga adm p estacas'!FU28</f>
        <v>0</v>
      </c>
      <c r="AC26" s="31">
        <f>'Carga adm p estacas'!HF28</f>
        <v>0</v>
      </c>
      <c r="AD26" s="31"/>
      <c r="AE26" s="42"/>
      <c r="AF26" s="3"/>
      <c r="AG26" s="31">
        <f t="shared" si="6"/>
        <v>14</v>
      </c>
      <c r="AH26" s="31">
        <f t="shared" si="7"/>
        <v>30</v>
      </c>
      <c r="AI26" s="401" t="str">
        <f t="shared" si="8"/>
        <v>SAG</v>
      </c>
      <c r="AJ26" s="401"/>
      <c r="AK26" s="31">
        <f>'Carga adm p estacas'!HM28</f>
        <v>30</v>
      </c>
      <c r="AL26" s="31">
        <f t="shared" si="15"/>
        <v>0.4</v>
      </c>
      <c r="AM26" s="31">
        <f>'Carga adm p estacas'!IO28</f>
        <v>0</v>
      </c>
      <c r="AN26" s="31"/>
      <c r="AO26" s="30"/>
      <c r="AP26" s="37"/>
      <c r="AQ26" s="32"/>
      <c r="AR26" s="31">
        <f t="shared" si="9"/>
        <v>14</v>
      </c>
      <c r="AS26" s="31">
        <f t="shared" si="10"/>
        <v>30</v>
      </c>
      <c r="AT26" s="401" t="str">
        <f t="shared" si="11"/>
        <v>SAG</v>
      </c>
      <c r="AU26" s="401"/>
      <c r="AV26" s="31">
        <f>'Carga adm p estacas'!CD85</f>
        <v>30</v>
      </c>
      <c r="AW26" s="31">
        <f>'Carga adm p estacas'!DH85</f>
        <v>0</v>
      </c>
      <c r="AX26" s="31">
        <f>'Carga adm p estacas'!DQ85</f>
        <v>0</v>
      </c>
      <c r="AY26" s="47">
        <f t="shared" si="16"/>
        <v>0.56000000000000005</v>
      </c>
      <c r="AZ26" s="30"/>
      <c r="BA26" s="30"/>
      <c r="BB26" s="30"/>
      <c r="BC26" s="30"/>
      <c r="BD26" s="30"/>
      <c r="BE26" s="30"/>
      <c r="BF26" s="30"/>
      <c r="BG26" s="30"/>
      <c r="BH26" s="30"/>
      <c r="BI26" s="30"/>
      <c r="BJ26" s="30"/>
      <c r="BK26" s="37"/>
      <c r="BL26" s="30"/>
      <c r="BM26" s="30"/>
      <c r="BN26" s="30"/>
      <c r="BO26" s="30"/>
      <c r="BP26" s="30"/>
      <c r="BQ26" s="30"/>
      <c r="BR26" s="30"/>
      <c r="BS26" s="27"/>
      <c r="BT26" s="27">
        <f>IF('Carga adm p estacas'!AG29=1,1,0)</f>
        <v>0</v>
      </c>
      <c r="BU26" s="27">
        <f>IF('Carga adm p estacas'!AH29=1,2,0)</f>
        <v>0</v>
      </c>
      <c r="BV26" s="27">
        <f>IF('Carga adm p estacas'!AI29=1,3,0)</f>
        <v>3</v>
      </c>
      <c r="BW26" s="27">
        <f>IF('Carga adm p estacas'!AJ29=1,4,0)</f>
        <v>0</v>
      </c>
      <c r="BX26" s="27">
        <f>IF('Carga adm p estacas'!AK29=1,5,0)</f>
        <v>0</v>
      </c>
      <c r="BY26" s="27">
        <f>IF('Carga adm p estacas'!AL29=1,6,0)</f>
        <v>0</v>
      </c>
      <c r="BZ26" s="27">
        <f>IF('Carga adm p estacas'!AM29=1,7,0)</f>
        <v>0</v>
      </c>
      <c r="CA26" s="27">
        <f>IF('Carga adm p estacas'!AN29=1,8,0)</f>
        <v>0</v>
      </c>
      <c r="CB26" s="52">
        <f t="shared" si="13"/>
        <v>3</v>
      </c>
      <c r="CC26" s="50" t="s">
        <v>24</v>
      </c>
      <c r="CD26" s="50" t="s">
        <v>25</v>
      </c>
      <c r="CE26" s="50" t="s">
        <v>26</v>
      </c>
      <c r="CF26" s="50" t="s">
        <v>27</v>
      </c>
      <c r="CG26" s="50" t="s">
        <v>28</v>
      </c>
      <c r="CH26" s="50" t="s">
        <v>29</v>
      </c>
      <c r="CI26" s="50" t="s">
        <v>30</v>
      </c>
      <c r="CJ26" s="50" t="s">
        <v>31</v>
      </c>
      <c r="CK26" s="53" t="str">
        <f>HLOOKUP(CB26,CC12:CJ26,2,1)</f>
        <v>SAG</v>
      </c>
      <c r="CL26" s="51" t="str">
        <f t="shared" si="14"/>
        <v>SAG</v>
      </c>
    </row>
    <row r="27" spans="1:90" ht="11.25" customHeight="1" x14ac:dyDescent="0.2">
      <c r="A27" s="32"/>
      <c r="B27" s="31">
        <f>'Carga adm p estacas'!B29</f>
        <v>15</v>
      </c>
      <c r="C27" s="31">
        <f>'Carga adm p estacas'!C29</f>
        <v>26</v>
      </c>
      <c r="D27" s="401" t="str">
        <f t="shared" si="12"/>
        <v>SAG</v>
      </c>
      <c r="E27" s="401"/>
      <c r="F27" s="31">
        <f>'Carga adm p estacas'!BH29</f>
        <v>26</v>
      </c>
      <c r="G27" s="31" t="str">
        <f>'Carga adm p estacas'!CK29</f>
        <v/>
      </c>
      <c r="H27" s="31" t="str">
        <f>'Carga adm p estacas'!CL29</f>
        <v/>
      </c>
      <c r="I27" s="31" t="str">
        <f>'Carga adm p estacas'!CP29</f>
        <v/>
      </c>
      <c r="J27" s="42"/>
      <c r="K27" s="3"/>
      <c r="L27" s="31">
        <f>'Carga adm p estacas'!B29</f>
        <v>15</v>
      </c>
      <c r="M27" s="31">
        <f t="shared" si="0"/>
        <v>26</v>
      </c>
      <c r="N27" s="401" t="str">
        <f t="shared" si="1"/>
        <v>SAG</v>
      </c>
      <c r="O27" s="401"/>
      <c r="P27" s="31">
        <f t="shared" si="2"/>
        <v>26</v>
      </c>
      <c r="Q27" s="31">
        <f>'Carga adm p estacas'!EA29</f>
        <v>0.78200000000000003</v>
      </c>
      <c r="R27" s="31" t="str">
        <f>'Carga adm p estacas'!EB29</f>
        <v/>
      </c>
      <c r="S27" s="31"/>
      <c r="T27" s="30"/>
      <c r="U27" s="37"/>
      <c r="V27" s="32"/>
      <c r="W27" s="31">
        <f t="shared" si="3"/>
        <v>15</v>
      </c>
      <c r="X27" s="31">
        <f t="shared" si="4"/>
        <v>26</v>
      </c>
      <c r="Y27" s="401" t="str">
        <f t="shared" si="5"/>
        <v>SAG</v>
      </c>
      <c r="Z27" s="401"/>
      <c r="AA27" s="31">
        <f>'Carga adm p estacas'!EL29</f>
        <v>26</v>
      </c>
      <c r="AB27" s="31">
        <f>'Carga adm p estacas'!FU29</f>
        <v>0</v>
      </c>
      <c r="AC27" s="31">
        <f>'Carga adm p estacas'!HF29</f>
        <v>0</v>
      </c>
      <c r="AD27" s="31"/>
      <c r="AE27" s="42"/>
      <c r="AF27" s="3"/>
      <c r="AG27" s="31">
        <f t="shared" si="6"/>
        <v>15</v>
      </c>
      <c r="AH27" s="31">
        <f t="shared" si="7"/>
        <v>26</v>
      </c>
      <c r="AI27" s="401" t="str">
        <f t="shared" si="8"/>
        <v>SAG</v>
      </c>
      <c r="AJ27" s="401"/>
      <c r="AK27" s="31">
        <f>'Carga adm p estacas'!HM29</f>
        <v>26</v>
      </c>
      <c r="AL27" s="31">
        <f t="shared" si="15"/>
        <v>0.4</v>
      </c>
      <c r="AM27" s="31">
        <f>'Carga adm p estacas'!IO29</f>
        <v>0</v>
      </c>
      <c r="AN27" s="31"/>
      <c r="AO27" s="30"/>
      <c r="AP27" s="37"/>
      <c r="AQ27" s="32"/>
      <c r="AR27" s="31">
        <f t="shared" si="9"/>
        <v>15</v>
      </c>
      <c r="AS27" s="31">
        <f t="shared" si="10"/>
        <v>26</v>
      </c>
      <c r="AT27" s="401" t="str">
        <f t="shared" si="11"/>
        <v>SAG</v>
      </c>
      <c r="AU27" s="401"/>
      <c r="AV27" s="31">
        <f>'Carga adm p estacas'!CD86</f>
        <v>26</v>
      </c>
      <c r="AW27" s="31">
        <f>'Carga adm p estacas'!DH86</f>
        <v>0</v>
      </c>
      <c r="AX27" s="31">
        <f>'Carga adm p estacas'!DQ86</f>
        <v>0</v>
      </c>
      <c r="AY27" s="47">
        <f t="shared" si="16"/>
        <v>0.56000000000000005</v>
      </c>
      <c r="AZ27" s="30"/>
      <c r="BA27" s="30"/>
      <c r="BB27" s="30"/>
      <c r="BC27" s="30"/>
      <c r="BD27" s="30"/>
      <c r="BE27" s="30"/>
      <c r="BF27" s="30"/>
      <c r="BG27" s="30"/>
      <c r="BH27" s="30"/>
      <c r="BI27" s="30"/>
      <c r="BJ27" s="30"/>
      <c r="BK27" s="37"/>
      <c r="BL27" s="30"/>
      <c r="BM27" s="30"/>
      <c r="BN27" s="30"/>
      <c r="BO27" s="30"/>
      <c r="BP27" s="30"/>
      <c r="BQ27" s="30"/>
      <c r="BR27" s="30"/>
      <c r="BS27" s="27"/>
      <c r="BT27" s="27">
        <f>IF('Carga adm p estacas'!AG30=1,1,0)</f>
        <v>0</v>
      </c>
      <c r="BU27" s="27">
        <f>IF('Carga adm p estacas'!AH30=1,2,0)</f>
        <v>0</v>
      </c>
      <c r="BV27" s="27">
        <f>IF('Carga adm p estacas'!AI30=1,3,0)</f>
        <v>3</v>
      </c>
      <c r="BW27" s="27">
        <f>IF('Carga adm p estacas'!AJ30=1,4,0)</f>
        <v>0</v>
      </c>
      <c r="BX27" s="27">
        <f>IF('Carga adm p estacas'!AK30=1,5,0)</f>
        <v>0</v>
      </c>
      <c r="BY27" s="27">
        <f>IF('Carga adm p estacas'!AL30=1,6,0)</f>
        <v>0</v>
      </c>
      <c r="BZ27" s="27">
        <f>IF('Carga adm p estacas'!AM30=1,7,0)</f>
        <v>0</v>
      </c>
      <c r="CA27" s="27">
        <f>IF('Carga adm p estacas'!AN30=1,8,0)</f>
        <v>0</v>
      </c>
      <c r="CB27" s="52">
        <f t="shared" si="13"/>
        <v>3</v>
      </c>
      <c r="CC27" s="50" t="s">
        <v>24</v>
      </c>
      <c r="CD27" s="50" t="s">
        <v>25</v>
      </c>
      <c r="CE27" s="50" t="s">
        <v>26</v>
      </c>
      <c r="CF27" s="50" t="s">
        <v>27</v>
      </c>
      <c r="CG27" s="50" t="s">
        <v>28</v>
      </c>
      <c r="CH27" s="50" t="s">
        <v>29</v>
      </c>
      <c r="CI27" s="50" t="s">
        <v>30</v>
      </c>
      <c r="CJ27" s="50" t="s">
        <v>31</v>
      </c>
      <c r="CK27" s="53" t="str">
        <f>HLOOKUP(CB27,CC12:CJ27,2,1)</f>
        <v>SAG</v>
      </c>
      <c r="CL27" s="51" t="str">
        <f t="shared" si="14"/>
        <v>SAG</v>
      </c>
    </row>
    <row r="28" spans="1:90" ht="11.25" customHeight="1" x14ac:dyDescent="0.2">
      <c r="A28" s="32"/>
      <c r="B28" s="31">
        <f>'Carga adm p estacas'!B30</f>
        <v>16</v>
      </c>
      <c r="C28" s="31">
        <f>'Carga adm p estacas'!C30</f>
        <v>28</v>
      </c>
      <c r="D28" s="401" t="str">
        <f t="shared" si="12"/>
        <v>SAG</v>
      </c>
      <c r="E28" s="401"/>
      <c r="F28" s="31">
        <f>'Carga adm p estacas'!BH30</f>
        <v>28</v>
      </c>
      <c r="G28" s="31" t="str">
        <f>'Carga adm p estacas'!CK30</f>
        <v/>
      </c>
      <c r="H28" s="31" t="str">
        <f>'Carga adm p estacas'!CL30</f>
        <v/>
      </c>
      <c r="I28" s="31" t="str">
        <f>'Carga adm p estacas'!CP30</f>
        <v/>
      </c>
      <c r="J28" s="42"/>
      <c r="K28" s="3"/>
      <c r="L28" s="31">
        <f>'Carga adm p estacas'!B30</f>
        <v>16</v>
      </c>
      <c r="M28" s="31">
        <f t="shared" si="0"/>
        <v>28</v>
      </c>
      <c r="N28" s="401" t="str">
        <f t="shared" si="1"/>
        <v>SAG</v>
      </c>
      <c r="O28" s="401"/>
      <c r="P28" s="31">
        <f t="shared" si="2"/>
        <v>28</v>
      </c>
      <c r="Q28" s="31">
        <f>'Carga adm p estacas'!EA30</f>
        <v>0.78200000000000003</v>
      </c>
      <c r="R28" s="31" t="str">
        <f>'Carga adm p estacas'!EB30</f>
        <v/>
      </c>
      <c r="S28" s="31"/>
      <c r="T28" s="30"/>
      <c r="U28" s="37"/>
      <c r="V28" s="32"/>
      <c r="W28" s="31">
        <f t="shared" si="3"/>
        <v>16</v>
      </c>
      <c r="X28" s="31">
        <f t="shared" si="4"/>
        <v>28</v>
      </c>
      <c r="Y28" s="401" t="str">
        <f t="shared" si="5"/>
        <v>SAG</v>
      </c>
      <c r="Z28" s="401"/>
      <c r="AA28" s="31">
        <f>'Carga adm p estacas'!EL30</f>
        <v>28</v>
      </c>
      <c r="AB28" s="31">
        <f>'Carga adm p estacas'!FU30</f>
        <v>0</v>
      </c>
      <c r="AC28" s="31">
        <f>'Carga adm p estacas'!HF30</f>
        <v>0</v>
      </c>
      <c r="AD28" s="31"/>
      <c r="AE28" s="42"/>
      <c r="AF28" s="3"/>
      <c r="AG28" s="31">
        <f t="shared" si="6"/>
        <v>16</v>
      </c>
      <c r="AH28" s="31">
        <f t="shared" si="7"/>
        <v>28</v>
      </c>
      <c r="AI28" s="401" t="str">
        <f t="shared" si="8"/>
        <v>SAG</v>
      </c>
      <c r="AJ28" s="401"/>
      <c r="AK28" s="31">
        <f>'Carga adm p estacas'!HM30</f>
        <v>28</v>
      </c>
      <c r="AL28" s="31">
        <f t="shared" si="15"/>
        <v>0.4</v>
      </c>
      <c r="AM28" s="31">
        <f>'Carga adm p estacas'!IO30</f>
        <v>0</v>
      </c>
      <c r="AN28" s="31"/>
      <c r="AO28" s="30"/>
      <c r="AP28" s="37"/>
      <c r="AQ28" s="32"/>
      <c r="AR28" s="31">
        <f t="shared" si="9"/>
        <v>16</v>
      </c>
      <c r="AS28" s="31">
        <f t="shared" si="10"/>
        <v>28</v>
      </c>
      <c r="AT28" s="401" t="str">
        <f t="shared" si="11"/>
        <v>SAG</v>
      </c>
      <c r="AU28" s="401"/>
      <c r="AV28" s="31">
        <f>'Carga adm p estacas'!CD87</f>
        <v>28</v>
      </c>
      <c r="AW28" s="31">
        <f>'Carga adm p estacas'!DH87</f>
        <v>0</v>
      </c>
      <c r="AX28" s="31">
        <f>'Carga adm p estacas'!DQ87</f>
        <v>0</v>
      </c>
      <c r="AY28" s="47">
        <f t="shared" si="16"/>
        <v>0.56000000000000005</v>
      </c>
      <c r="AZ28" s="30"/>
      <c r="BA28" s="30"/>
      <c r="BB28" s="30"/>
      <c r="BC28" s="30"/>
      <c r="BD28" s="30"/>
      <c r="BE28" s="30"/>
      <c r="BF28" s="30"/>
      <c r="BG28" s="30"/>
      <c r="BH28" s="30"/>
      <c r="BI28" s="30"/>
      <c r="BJ28" s="30"/>
      <c r="BK28" s="37"/>
      <c r="BL28" s="30"/>
      <c r="BM28" s="30"/>
      <c r="BN28" s="30"/>
      <c r="BO28" s="30"/>
      <c r="BP28" s="30"/>
      <c r="BQ28" s="30"/>
      <c r="BR28" s="30"/>
      <c r="BS28" s="27"/>
      <c r="BT28" s="27">
        <f>IF('Carga adm p estacas'!AG31=1,1,0)</f>
        <v>0</v>
      </c>
      <c r="BU28" s="27">
        <f>IF('Carga adm p estacas'!AH31=1,2,0)</f>
        <v>0</v>
      </c>
      <c r="BV28" s="27">
        <f>IF('Carga adm p estacas'!AI31=1,3,0)</f>
        <v>3</v>
      </c>
      <c r="BW28" s="27">
        <f>IF('Carga adm p estacas'!AJ31=1,4,0)</f>
        <v>0</v>
      </c>
      <c r="BX28" s="27">
        <f>IF('Carga adm p estacas'!AK31=1,5,0)</f>
        <v>0</v>
      </c>
      <c r="BY28" s="27">
        <f>IF('Carga adm p estacas'!AL31=1,6,0)</f>
        <v>0</v>
      </c>
      <c r="BZ28" s="27">
        <f>IF('Carga adm p estacas'!AM31=1,7,0)</f>
        <v>0</v>
      </c>
      <c r="CA28" s="27">
        <f>IF('Carga adm p estacas'!AN31=1,8,0)</f>
        <v>0</v>
      </c>
      <c r="CB28" s="52">
        <f t="shared" si="13"/>
        <v>3</v>
      </c>
      <c r="CC28" s="50" t="s">
        <v>24</v>
      </c>
      <c r="CD28" s="50" t="s">
        <v>25</v>
      </c>
      <c r="CE28" s="50" t="s">
        <v>26</v>
      </c>
      <c r="CF28" s="50" t="s">
        <v>27</v>
      </c>
      <c r="CG28" s="50" t="s">
        <v>28</v>
      </c>
      <c r="CH28" s="50" t="s">
        <v>29</v>
      </c>
      <c r="CI28" s="50" t="s">
        <v>30</v>
      </c>
      <c r="CJ28" s="50" t="s">
        <v>31</v>
      </c>
      <c r="CK28" s="53" t="str">
        <f>HLOOKUP(CB28,CC12:CJ28,2,1)</f>
        <v>SAG</v>
      </c>
      <c r="CL28" s="51" t="str">
        <f t="shared" si="14"/>
        <v>SAG</v>
      </c>
    </row>
    <row r="29" spans="1:90" ht="11.25" customHeight="1" x14ac:dyDescent="0.2">
      <c r="A29" s="32"/>
      <c r="B29" s="31">
        <f>'Carga adm p estacas'!B31</f>
        <v>17</v>
      </c>
      <c r="C29" s="31">
        <f>'Carga adm p estacas'!C31</f>
        <v>28</v>
      </c>
      <c r="D29" s="401" t="str">
        <f t="shared" si="12"/>
        <v>SAG</v>
      </c>
      <c r="E29" s="401"/>
      <c r="F29" s="31">
        <f>'Carga adm p estacas'!BH31</f>
        <v>28</v>
      </c>
      <c r="G29" s="31" t="str">
        <f>'Carga adm p estacas'!CK31</f>
        <v/>
      </c>
      <c r="H29" s="31" t="str">
        <f>'Carga adm p estacas'!CL31</f>
        <v/>
      </c>
      <c r="I29" s="31" t="str">
        <f>'Carga adm p estacas'!CP31</f>
        <v/>
      </c>
      <c r="J29" s="42"/>
      <c r="K29" s="3"/>
      <c r="L29" s="31">
        <f>'Carga adm p estacas'!B31</f>
        <v>17</v>
      </c>
      <c r="M29" s="31">
        <f t="shared" si="0"/>
        <v>28</v>
      </c>
      <c r="N29" s="401" t="str">
        <f t="shared" si="1"/>
        <v>SAG</v>
      </c>
      <c r="O29" s="401"/>
      <c r="P29" s="31">
        <f t="shared" si="2"/>
        <v>28</v>
      </c>
      <c r="Q29" s="31">
        <f>'Carga adm p estacas'!EA31</f>
        <v>0.78200000000000003</v>
      </c>
      <c r="R29" s="31" t="str">
        <f>'Carga adm p estacas'!EB31</f>
        <v/>
      </c>
      <c r="S29" s="31"/>
      <c r="T29" s="30"/>
      <c r="U29" s="37"/>
      <c r="V29" s="32"/>
      <c r="W29" s="31">
        <f t="shared" si="3"/>
        <v>17</v>
      </c>
      <c r="X29" s="31">
        <f t="shared" si="4"/>
        <v>28</v>
      </c>
      <c r="Y29" s="401" t="str">
        <f t="shared" si="5"/>
        <v>SAG</v>
      </c>
      <c r="Z29" s="401"/>
      <c r="AA29" s="31">
        <f>'Carga adm p estacas'!EL31</f>
        <v>28</v>
      </c>
      <c r="AB29" s="31">
        <f>'Carga adm p estacas'!FU31</f>
        <v>0</v>
      </c>
      <c r="AC29" s="31">
        <f>'Carga adm p estacas'!HF31</f>
        <v>0</v>
      </c>
      <c r="AD29" s="31"/>
      <c r="AE29" s="42"/>
      <c r="AF29" s="3"/>
      <c r="AG29" s="31">
        <f t="shared" si="6"/>
        <v>17</v>
      </c>
      <c r="AH29" s="31">
        <f t="shared" si="7"/>
        <v>28</v>
      </c>
      <c r="AI29" s="401" t="str">
        <f t="shared" si="8"/>
        <v>SAG</v>
      </c>
      <c r="AJ29" s="401"/>
      <c r="AK29" s="31">
        <f>'Carga adm p estacas'!HM31</f>
        <v>28</v>
      </c>
      <c r="AL29" s="31">
        <f t="shared" si="15"/>
        <v>0.4</v>
      </c>
      <c r="AM29" s="31">
        <f>'Carga adm p estacas'!IO31</f>
        <v>0</v>
      </c>
      <c r="AN29" s="31"/>
      <c r="AO29" s="30"/>
      <c r="AP29" s="37"/>
      <c r="AQ29" s="32"/>
      <c r="AR29" s="31">
        <f t="shared" si="9"/>
        <v>17</v>
      </c>
      <c r="AS29" s="31">
        <f t="shared" si="10"/>
        <v>28</v>
      </c>
      <c r="AT29" s="401" t="str">
        <f t="shared" si="11"/>
        <v>SAG</v>
      </c>
      <c r="AU29" s="401"/>
      <c r="AV29" s="31">
        <f>'Carga adm p estacas'!CD88</f>
        <v>28</v>
      </c>
      <c r="AW29" s="31">
        <f>'Carga adm p estacas'!DH88</f>
        <v>0</v>
      </c>
      <c r="AX29" s="31">
        <f>'Carga adm p estacas'!DQ88</f>
        <v>0</v>
      </c>
      <c r="AY29" s="47">
        <f t="shared" si="16"/>
        <v>0.56000000000000005</v>
      </c>
      <c r="AZ29" s="30"/>
      <c r="BA29" s="30"/>
      <c r="BB29" s="30"/>
      <c r="BC29" s="30"/>
      <c r="BD29" s="30"/>
      <c r="BE29" s="30"/>
      <c r="BF29" s="30"/>
      <c r="BG29" s="30"/>
      <c r="BH29" s="30"/>
      <c r="BI29" s="30"/>
      <c r="BJ29" s="30"/>
      <c r="BK29" s="37"/>
      <c r="BL29" s="30"/>
      <c r="BM29" s="30"/>
      <c r="BN29" s="30"/>
      <c r="BO29" s="30"/>
      <c r="BP29" s="30"/>
      <c r="BQ29" s="30"/>
      <c r="BR29" s="30"/>
      <c r="BS29" s="27"/>
      <c r="BT29" s="27">
        <f>IF('Carga adm p estacas'!AG32=1,1,0)</f>
        <v>0</v>
      </c>
      <c r="BU29" s="27">
        <f>IF('Carga adm p estacas'!AH32=1,2,0)</f>
        <v>0</v>
      </c>
      <c r="BV29" s="27">
        <f>IF('Carga adm p estacas'!AI32=1,3,0)</f>
        <v>3</v>
      </c>
      <c r="BW29" s="27">
        <f>IF('Carga adm p estacas'!AJ32=1,4,0)</f>
        <v>0</v>
      </c>
      <c r="BX29" s="27">
        <f>IF('Carga adm p estacas'!AK32=1,5,0)</f>
        <v>0</v>
      </c>
      <c r="BY29" s="27">
        <f>IF('Carga adm p estacas'!AL32=1,6,0)</f>
        <v>0</v>
      </c>
      <c r="BZ29" s="27">
        <f>IF('Carga adm p estacas'!AM32=1,7,0)</f>
        <v>0</v>
      </c>
      <c r="CA29" s="27">
        <f>IF('Carga adm p estacas'!AN32=1,8,0)</f>
        <v>0</v>
      </c>
      <c r="CB29" s="52">
        <f t="shared" si="13"/>
        <v>3</v>
      </c>
      <c r="CC29" s="50" t="s">
        <v>24</v>
      </c>
      <c r="CD29" s="50" t="s">
        <v>25</v>
      </c>
      <c r="CE29" s="50" t="s">
        <v>26</v>
      </c>
      <c r="CF29" s="50" t="s">
        <v>27</v>
      </c>
      <c r="CG29" s="50" t="s">
        <v>28</v>
      </c>
      <c r="CH29" s="50" t="s">
        <v>29</v>
      </c>
      <c r="CI29" s="50" t="s">
        <v>30</v>
      </c>
      <c r="CJ29" s="50" t="s">
        <v>31</v>
      </c>
      <c r="CK29" s="53" t="str">
        <f>HLOOKUP(CB29,CC12:CJ29,2,1)</f>
        <v>SAG</v>
      </c>
      <c r="CL29" s="51" t="str">
        <f t="shared" si="14"/>
        <v>SAG</v>
      </c>
    </row>
    <row r="30" spans="1:90" ht="11.25" customHeight="1" x14ac:dyDescent="0.2">
      <c r="A30" s="32"/>
      <c r="B30" s="31">
        <f>'Carga adm p estacas'!B32</f>
        <v>18</v>
      </c>
      <c r="C30" s="31">
        <f>'Carga adm p estacas'!C32</f>
        <v>32</v>
      </c>
      <c r="D30" s="401" t="str">
        <f t="shared" si="12"/>
        <v>SAG</v>
      </c>
      <c r="E30" s="401"/>
      <c r="F30" s="31">
        <f>'Carga adm p estacas'!BH32</f>
        <v>32</v>
      </c>
      <c r="G30" s="31" t="str">
        <f>'Carga adm p estacas'!CK32</f>
        <v/>
      </c>
      <c r="H30" s="31" t="str">
        <f>'Carga adm p estacas'!CL32</f>
        <v/>
      </c>
      <c r="I30" s="31" t="str">
        <f>'Carga adm p estacas'!CP32</f>
        <v/>
      </c>
      <c r="J30" s="42"/>
      <c r="K30" s="3"/>
      <c r="L30" s="31">
        <f>'Carga adm p estacas'!B32</f>
        <v>18</v>
      </c>
      <c r="M30" s="31">
        <f t="shared" si="0"/>
        <v>32</v>
      </c>
      <c r="N30" s="401" t="str">
        <f t="shared" si="1"/>
        <v>SAG</v>
      </c>
      <c r="O30" s="401"/>
      <c r="P30" s="31">
        <f t="shared" si="2"/>
        <v>32</v>
      </c>
      <c r="Q30" s="31">
        <f>'Carga adm p estacas'!EA32</f>
        <v>0.78200000000000003</v>
      </c>
      <c r="R30" s="31" t="str">
        <f>'Carga adm p estacas'!EB32</f>
        <v/>
      </c>
      <c r="S30" s="31"/>
      <c r="T30" s="30"/>
      <c r="U30" s="37"/>
      <c r="V30" s="32"/>
      <c r="W30" s="31">
        <f t="shared" si="3"/>
        <v>18</v>
      </c>
      <c r="X30" s="31">
        <f t="shared" si="4"/>
        <v>32</v>
      </c>
      <c r="Y30" s="401" t="str">
        <f t="shared" si="5"/>
        <v>SAG</v>
      </c>
      <c r="Z30" s="401"/>
      <c r="AA30" s="31">
        <f>'Carga adm p estacas'!EL32</f>
        <v>32</v>
      </c>
      <c r="AB30" s="31">
        <f>'Carga adm p estacas'!FU32</f>
        <v>0</v>
      </c>
      <c r="AC30" s="31">
        <f>'Carga adm p estacas'!HF32</f>
        <v>0</v>
      </c>
      <c r="AD30" s="31"/>
      <c r="AE30" s="42"/>
      <c r="AF30" s="3"/>
      <c r="AG30" s="31">
        <f t="shared" si="6"/>
        <v>18</v>
      </c>
      <c r="AH30" s="31">
        <f t="shared" si="7"/>
        <v>32</v>
      </c>
      <c r="AI30" s="401" t="str">
        <f t="shared" si="8"/>
        <v>SAG</v>
      </c>
      <c r="AJ30" s="401"/>
      <c r="AK30" s="31">
        <f>'Carga adm p estacas'!HM32</f>
        <v>32</v>
      </c>
      <c r="AL30" s="31">
        <f t="shared" si="15"/>
        <v>0.4</v>
      </c>
      <c r="AM30" s="31">
        <f>'Carga adm p estacas'!IO32</f>
        <v>0</v>
      </c>
      <c r="AN30" s="31"/>
      <c r="AO30" s="30"/>
      <c r="AP30" s="37"/>
      <c r="AQ30" s="32"/>
      <c r="AR30" s="31">
        <f t="shared" si="9"/>
        <v>18</v>
      </c>
      <c r="AS30" s="31">
        <f t="shared" si="10"/>
        <v>32</v>
      </c>
      <c r="AT30" s="401" t="str">
        <f t="shared" si="11"/>
        <v>SAG</v>
      </c>
      <c r="AU30" s="401"/>
      <c r="AV30" s="31">
        <f>'Carga adm p estacas'!CD89</f>
        <v>32</v>
      </c>
      <c r="AW30" s="31">
        <f>'Carga adm p estacas'!DH89</f>
        <v>0</v>
      </c>
      <c r="AX30" s="31">
        <f>'Carga adm p estacas'!DQ89</f>
        <v>0</v>
      </c>
      <c r="AY30" s="47">
        <f t="shared" si="16"/>
        <v>0.56000000000000005</v>
      </c>
      <c r="AZ30" s="30"/>
      <c r="BA30" s="30"/>
      <c r="BB30" s="30"/>
      <c r="BC30" s="30"/>
      <c r="BD30" s="30"/>
      <c r="BE30" s="30"/>
      <c r="BF30" s="30"/>
      <c r="BG30" s="30"/>
      <c r="BH30" s="30"/>
      <c r="BI30" s="30"/>
      <c r="BJ30" s="30"/>
      <c r="BK30" s="37"/>
      <c r="BL30" s="30"/>
      <c r="BM30" s="30"/>
      <c r="BN30" s="30"/>
      <c r="BO30" s="30"/>
      <c r="BP30" s="30"/>
      <c r="BQ30" s="30"/>
      <c r="BR30" s="30"/>
      <c r="BS30" s="27"/>
      <c r="BT30" s="27">
        <f>IF('Carga adm p estacas'!AG33=1,1,0)</f>
        <v>0</v>
      </c>
      <c r="BU30" s="27">
        <f>IF('Carga adm p estacas'!AH33=1,2,0)</f>
        <v>0</v>
      </c>
      <c r="BV30" s="27">
        <f>IF('Carga adm p estacas'!AI33=1,3,0)</f>
        <v>3</v>
      </c>
      <c r="BW30" s="27">
        <f>IF('Carga adm p estacas'!AJ33=1,4,0)</f>
        <v>0</v>
      </c>
      <c r="BX30" s="27">
        <f>IF('Carga adm p estacas'!AK33=1,5,0)</f>
        <v>0</v>
      </c>
      <c r="BY30" s="27">
        <f>IF('Carga adm p estacas'!AL33=1,6,0)</f>
        <v>0</v>
      </c>
      <c r="BZ30" s="27">
        <f>IF('Carga adm p estacas'!AM33=1,7,0)</f>
        <v>0</v>
      </c>
      <c r="CA30" s="27">
        <f>IF('Carga adm p estacas'!AN33=1,8,0)</f>
        <v>0</v>
      </c>
      <c r="CB30" s="52">
        <f t="shared" si="13"/>
        <v>3</v>
      </c>
      <c r="CC30" s="50" t="s">
        <v>24</v>
      </c>
      <c r="CD30" s="50" t="s">
        <v>25</v>
      </c>
      <c r="CE30" s="50" t="s">
        <v>26</v>
      </c>
      <c r="CF30" s="50" t="s">
        <v>27</v>
      </c>
      <c r="CG30" s="50" t="s">
        <v>28</v>
      </c>
      <c r="CH30" s="50" t="s">
        <v>29</v>
      </c>
      <c r="CI30" s="50" t="s">
        <v>30</v>
      </c>
      <c r="CJ30" s="50" t="s">
        <v>31</v>
      </c>
      <c r="CK30" s="53" t="str">
        <f>HLOOKUP(CB30,CC12:CJ30,2,1)</f>
        <v>SAG</v>
      </c>
      <c r="CL30" s="51" t="str">
        <f t="shared" si="14"/>
        <v>SAG</v>
      </c>
    </row>
    <row r="31" spans="1:90" ht="11.25" customHeight="1" x14ac:dyDescent="0.2">
      <c r="A31" s="32"/>
      <c r="B31" s="31">
        <f>'Carga adm p estacas'!B33</f>
        <v>19</v>
      </c>
      <c r="C31" s="31">
        <f>'Carga adm p estacas'!C33</f>
        <v>45</v>
      </c>
      <c r="D31" s="401" t="str">
        <f t="shared" si="12"/>
        <v>SAG</v>
      </c>
      <c r="E31" s="401"/>
      <c r="F31" s="31">
        <f>'Carga adm p estacas'!BH33</f>
        <v>40</v>
      </c>
      <c r="G31" s="31" t="str">
        <f>'Carga adm p estacas'!CK33</f>
        <v/>
      </c>
      <c r="H31" s="31" t="str">
        <f>'Carga adm p estacas'!CL33</f>
        <v/>
      </c>
      <c r="I31" s="31" t="str">
        <f>'Carga adm p estacas'!CP33</f>
        <v/>
      </c>
      <c r="J31" s="42"/>
      <c r="K31" s="3"/>
      <c r="L31" s="31">
        <f>'Carga adm p estacas'!B33</f>
        <v>19</v>
      </c>
      <c r="M31" s="31">
        <f t="shared" si="0"/>
        <v>45</v>
      </c>
      <c r="N31" s="401" t="str">
        <f t="shared" si="1"/>
        <v>SAG</v>
      </c>
      <c r="O31" s="401"/>
      <c r="P31" s="31">
        <f t="shared" si="2"/>
        <v>40</v>
      </c>
      <c r="Q31" s="31">
        <f>'Carga adm p estacas'!EA33</f>
        <v>0.78200000000000003</v>
      </c>
      <c r="R31" s="31" t="str">
        <f>'Carga adm p estacas'!EB33</f>
        <v/>
      </c>
      <c r="S31" s="31"/>
      <c r="T31" s="30"/>
      <c r="U31" s="37"/>
      <c r="V31" s="32"/>
      <c r="W31" s="31">
        <f t="shared" si="3"/>
        <v>19</v>
      </c>
      <c r="X31" s="31">
        <f t="shared" si="4"/>
        <v>45</v>
      </c>
      <c r="Y31" s="401" t="str">
        <f t="shared" si="5"/>
        <v>SAG</v>
      </c>
      <c r="Z31" s="401"/>
      <c r="AA31" s="31">
        <f>'Carga adm p estacas'!EL33</f>
        <v>45</v>
      </c>
      <c r="AB31" s="31">
        <f>'Carga adm p estacas'!FU33</f>
        <v>0</v>
      </c>
      <c r="AC31" s="31">
        <f>'Carga adm p estacas'!HF33</f>
        <v>0</v>
      </c>
      <c r="AD31" s="31"/>
      <c r="AE31" s="42"/>
      <c r="AF31" s="3"/>
      <c r="AG31" s="31">
        <f t="shared" si="6"/>
        <v>19</v>
      </c>
      <c r="AH31" s="31">
        <f t="shared" si="7"/>
        <v>45</v>
      </c>
      <c r="AI31" s="401" t="str">
        <f t="shared" si="8"/>
        <v>SAG</v>
      </c>
      <c r="AJ31" s="401"/>
      <c r="AK31" s="31">
        <f>'Carga adm p estacas'!HM33</f>
        <v>40</v>
      </c>
      <c r="AL31" s="31">
        <f t="shared" si="15"/>
        <v>0.4</v>
      </c>
      <c r="AM31" s="31">
        <f>'Carga adm p estacas'!IO33</f>
        <v>0</v>
      </c>
      <c r="AN31" s="31"/>
      <c r="AO31" s="30"/>
      <c r="AP31" s="37"/>
      <c r="AQ31" s="32"/>
      <c r="AR31" s="31">
        <f t="shared" si="9"/>
        <v>19</v>
      </c>
      <c r="AS31" s="31">
        <f t="shared" si="10"/>
        <v>45</v>
      </c>
      <c r="AT31" s="401" t="str">
        <f t="shared" si="11"/>
        <v>SAG</v>
      </c>
      <c r="AU31" s="401"/>
      <c r="AV31" s="31">
        <f>'Carga adm p estacas'!CD90</f>
        <v>40</v>
      </c>
      <c r="AW31" s="31">
        <f>'Carga adm p estacas'!DH90</f>
        <v>0</v>
      </c>
      <c r="AX31" s="31">
        <f>'Carga adm p estacas'!DQ90</f>
        <v>0</v>
      </c>
      <c r="AY31" s="47">
        <f t="shared" si="16"/>
        <v>0.56000000000000005</v>
      </c>
      <c r="AZ31" s="30"/>
      <c r="BA31" s="30"/>
      <c r="BB31" s="30"/>
      <c r="BC31" s="30"/>
      <c r="BD31" s="30"/>
      <c r="BE31" s="30"/>
      <c r="BF31" s="30"/>
      <c r="BG31" s="30"/>
      <c r="BH31" s="30"/>
      <c r="BI31" s="30"/>
      <c r="BJ31" s="30"/>
      <c r="BK31" s="37"/>
      <c r="BL31" s="30"/>
      <c r="BM31" s="30"/>
      <c r="BN31" s="30"/>
      <c r="BO31" s="30"/>
      <c r="BP31" s="30"/>
      <c r="BQ31" s="30"/>
      <c r="BR31" s="30"/>
      <c r="BS31" s="27"/>
      <c r="BT31" s="27">
        <f>IF('Carga adm p estacas'!AG34=1,1,0)</f>
        <v>0</v>
      </c>
      <c r="BU31" s="27">
        <f>IF('Carga adm p estacas'!AH34=1,2,0)</f>
        <v>0</v>
      </c>
      <c r="BV31" s="27">
        <f>IF('Carga adm p estacas'!AI34=1,3,0)</f>
        <v>3</v>
      </c>
      <c r="BW31" s="27">
        <f>IF('Carga adm p estacas'!AJ34=1,4,0)</f>
        <v>0</v>
      </c>
      <c r="BX31" s="27">
        <f>IF('Carga adm p estacas'!AK34=1,5,0)</f>
        <v>0</v>
      </c>
      <c r="BY31" s="27">
        <f>IF('Carga adm p estacas'!AL34=1,6,0)</f>
        <v>0</v>
      </c>
      <c r="BZ31" s="27">
        <f>IF('Carga adm p estacas'!AM34=1,7,0)</f>
        <v>0</v>
      </c>
      <c r="CA31" s="27">
        <f>IF('Carga adm p estacas'!AN34=1,8,0)</f>
        <v>0</v>
      </c>
      <c r="CB31" s="52">
        <f t="shared" si="13"/>
        <v>3</v>
      </c>
      <c r="CC31" s="50" t="s">
        <v>24</v>
      </c>
      <c r="CD31" s="50" t="s">
        <v>25</v>
      </c>
      <c r="CE31" s="50" t="s">
        <v>26</v>
      </c>
      <c r="CF31" s="50" t="s">
        <v>27</v>
      </c>
      <c r="CG31" s="50" t="s">
        <v>28</v>
      </c>
      <c r="CH31" s="50" t="s">
        <v>29</v>
      </c>
      <c r="CI31" s="50" t="s">
        <v>30</v>
      </c>
      <c r="CJ31" s="50" t="s">
        <v>31</v>
      </c>
      <c r="CK31" s="53" t="str">
        <f>HLOOKUP(CB31,CC12:CJ31,2,1)</f>
        <v>SAG</v>
      </c>
      <c r="CL31" s="51" t="str">
        <f t="shared" si="14"/>
        <v>SAG</v>
      </c>
    </row>
    <row r="32" spans="1:90" ht="11.25" customHeight="1" x14ac:dyDescent="0.2">
      <c r="A32" s="32"/>
      <c r="B32" s="31">
        <f>'Carga adm p estacas'!B34</f>
        <v>20</v>
      </c>
      <c r="C32" s="31">
        <f>'Carga adm p estacas'!C34</f>
        <v>45</v>
      </c>
      <c r="D32" s="401" t="str">
        <f t="shared" si="12"/>
        <v>SAG</v>
      </c>
      <c r="E32" s="401"/>
      <c r="F32" s="31">
        <f>'Carga adm p estacas'!BH34</f>
        <v>40</v>
      </c>
      <c r="G32" s="31" t="str">
        <f>'Carga adm p estacas'!CK34</f>
        <v/>
      </c>
      <c r="H32" s="31" t="str">
        <f>'Carga adm p estacas'!CL34</f>
        <v/>
      </c>
      <c r="I32" s="31" t="str">
        <f>'Carga adm p estacas'!CP34</f>
        <v/>
      </c>
      <c r="J32" s="42"/>
      <c r="K32" s="3"/>
      <c r="L32" s="31">
        <f>'Carga adm p estacas'!B34</f>
        <v>20</v>
      </c>
      <c r="M32" s="31">
        <f t="shared" si="0"/>
        <v>45</v>
      </c>
      <c r="N32" s="401" t="str">
        <f t="shared" si="1"/>
        <v>SAG</v>
      </c>
      <c r="O32" s="401"/>
      <c r="P32" s="31">
        <f t="shared" si="2"/>
        <v>40</v>
      </c>
      <c r="Q32" s="31">
        <f>'Carga adm p estacas'!EA34</f>
        <v>0.78200000000000003</v>
      </c>
      <c r="R32" s="31" t="str">
        <f>'Carga adm p estacas'!EB34</f>
        <v/>
      </c>
      <c r="S32" s="31"/>
      <c r="T32" s="30"/>
      <c r="U32" s="37"/>
      <c r="V32" s="32"/>
      <c r="W32" s="31">
        <f t="shared" si="3"/>
        <v>20</v>
      </c>
      <c r="X32" s="31">
        <f t="shared" si="4"/>
        <v>45</v>
      </c>
      <c r="Y32" s="401" t="str">
        <f t="shared" si="5"/>
        <v>SAG</v>
      </c>
      <c r="Z32" s="401"/>
      <c r="AA32" s="31">
        <f>'Carga adm p estacas'!EL34</f>
        <v>45</v>
      </c>
      <c r="AB32" s="31">
        <f>'Carga adm p estacas'!FU34</f>
        <v>0</v>
      </c>
      <c r="AC32" s="31">
        <f>'Carga adm p estacas'!HF34</f>
        <v>0</v>
      </c>
      <c r="AD32" s="31"/>
      <c r="AE32" s="42"/>
      <c r="AF32" s="3"/>
      <c r="AG32" s="31">
        <f t="shared" si="6"/>
        <v>20</v>
      </c>
      <c r="AH32" s="31">
        <f t="shared" si="7"/>
        <v>45</v>
      </c>
      <c r="AI32" s="401" t="str">
        <f t="shared" si="8"/>
        <v>SAG</v>
      </c>
      <c r="AJ32" s="401"/>
      <c r="AK32" s="31">
        <f>'Carga adm p estacas'!HM34</f>
        <v>40</v>
      </c>
      <c r="AL32" s="31">
        <f t="shared" si="15"/>
        <v>0.4</v>
      </c>
      <c r="AM32" s="31">
        <f>'Carga adm p estacas'!IO34</f>
        <v>0</v>
      </c>
      <c r="AN32" s="31"/>
      <c r="AO32" s="30"/>
      <c r="AP32" s="37"/>
      <c r="AQ32" s="32"/>
      <c r="AR32" s="31">
        <f t="shared" si="9"/>
        <v>20</v>
      </c>
      <c r="AS32" s="31">
        <f t="shared" si="10"/>
        <v>45</v>
      </c>
      <c r="AT32" s="401" t="str">
        <f t="shared" si="11"/>
        <v>SAG</v>
      </c>
      <c r="AU32" s="401"/>
      <c r="AV32" s="31">
        <f>'Carga adm p estacas'!CD91</f>
        <v>40</v>
      </c>
      <c r="AW32" s="31">
        <f>'Carga adm p estacas'!DH91</f>
        <v>0</v>
      </c>
      <c r="AX32" s="31">
        <f>'Carga adm p estacas'!DQ91</f>
        <v>0</v>
      </c>
      <c r="AY32" s="47">
        <f t="shared" si="16"/>
        <v>0.56000000000000005</v>
      </c>
      <c r="AZ32" s="30"/>
      <c r="BA32" s="30"/>
      <c r="BB32" s="30"/>
      <c r="BC32" s="30"/>
      <c r="BD32" s="30"/>
      <c r="BE32" s="30"/>
      <c r="BF32" s="30"/>
      <c r="BG32" s="30"/>
      <c r="BH32" s="30"/>
      <c r="BI32" s="30"/>
      <c r="BJ32" s="30"/>
      <c r="BK32" s="37"/>
      <c r="BL32" s="30"/>
      <c r="BM32" s="30"/>
      <c r="BN32" s="30"/>
      <c r="BO32" s="30"/>
      <c r="BP32" s="30"/>
      <c r="BQ32" s="30"/>
      <c r="BR32" s="30"/>
      <c r="BS32" s="27"/>
      <c r="BT32" s="27">
        <f>IF('Carga adm p estacas'!AG35=1,1,0)</f>
        <v>0</v>
      </c>
      <c r="BU32" s="27">
        <f>IF('Carga adm p estacas'!AH35=1,2,0)</f>
        <v>0</v>
      </c>
      <c r="BV32" s="27">
        <f>IF('Carga adm p estacas'!AI35=1,3,0)</f>
        <v>3</v>
      </c>
      <c r="BW32" s="27">
        <f>IF('Carga adm p estacas'!AJ35=1,4,0)</f>
        <v>0</v>
      </c>
      <c r="BX32" s="27">
        <f>IF('Carga adm p estacas'!AK35=1,5,0)</f>
        <v>0</v>
      </c>
      <c r="BY32" s="27">
        <f>IF('Carga adm p estacas'!AL35=1,6,0)</f>
        <v>0</v>
      </c>
      <c r="BZ32" s="27">
        <f>IF('Carga adm p estacas'!AM35=1,7,0)</f>
        <v>0</v>
      </c>
      <c r="CA32" s="27">
        <f>IF('Carga adm p estacas'!AN35=1,8,0)</f>
        <v>0</v>
      </c>
      <c r="CB32" s="52">
        <f t="shared" si="13"/>
        <v>3</v>
      </c>
      <c r="CC32" s="50" t="s">
        <v>24</v>
      </c>
      <c r="CD32" s="50" t="s">
        <v>25</v>
      </c>
      <c r="CE32" s="50" t="s">
        <v>26</v>
      </c>
      <c r="CF32" s="50" t="s">
        <v>27</v>
      </c>
      <c r="CG32" s="50" t="s">
        <v>28</v>
      </c>
      <c r="CH32" s="50" t="s">
        <v>29</v>
      </c>
      <c r="CI32" s="50" t="s">
        <v>30</v>
      </c>
      <c r="CJ32" s="50" t="s">
        <v>31</v>
      </c>
      <c r="CK32" s="53" t="str">
        <f>HLOOKUP(CB32,CC12:CJ32,2,1)</f>
        <v>SAG</v>
      </c>
      <c r="CL32" s="51" t="str">
        <f t="shared" si="14"/>
        <v>SAG</v>
      </c>
    </row>
    <row r="33" spans="1:90" ht="11.25" customHeight="1" x14ac:dyDescent="0.2">
      <c r="A33" s="32"/>
      <c r="B33" s="31">
        <f>'Carga adm p estacas'!B35</f>
        <v>21</v>
      </c>
      <c r="C33" s="31">
        <f>'Carga adm p estacas'!C35</f>
        <v>48</v>
      </c>
      <c r="D33" s="401" t="str">
        <f t="shared" si="12"/>
        <v>SAG</v>
      </c>
      <c r="E33" s="401"/>
      <c r="F33" s="31">
        <f>'Carga adm p estacas'!BH35</f>
        <v>40</v>
      </c>
      <c r="G33" s="31" t="str">
        <f>'Carga adm p estacas'!CK35</f>
        <v/>
      </c>
      <c r="H33" s="31" t="str">
        <f>'Carga adm p estacas'!CL35</f>
        <v/>
      </c>
      <c r="I33" s="31" t="str">
        <f>'Carga adm p estacas'!CP35</f>
        <v/>
      </c>
      <c r="J33" s="42"/>
      <c r="K33" s="3"/>
      <c r="L33" s="31">
        <f>'Carga adm p estacas'!B35</f>
        <v>21</v>
      </c>
      <c r="M33" s="31">
        <f t="shared" si="0"/>
        <v>48</v>
      </c>
      <c r="N33" s="401" t="str">
        <f t="shared" si="1"/>
        <v>SAG</v>
      </c>
      <c r="O33" s="401"/>
      <c r="P33" s="31">
        <f t="shared" si="2"/>
        <v>40</v>
      </c>
      <c r="Q33" s="31">
        <f>'Carga adm p estacas'!EA35</f>
        <v>0.78200000000000003</v>
      </c>
      <c r="R33" s="31" t="str">
        <f>'Carga adm p estacas'!EB35</f>
        <v/>
      </c>
      <c r="S33" s="31"/>
      <c r="T33" s="30"/>
      <c r="U33" s="37"/>
      <c r="V33" s="32"/>
      <c r="W33" s="31">
        <f t="shared" si="3"/>
        <v>21</v>
      </c>
      <c r="X33" s="31">
        <f t="shared" si="4"/>
        <v>48</v>
      </c>
      <c r="Y33" s="401" t="str">
        <f t="shared" si="5"/>
        <v>SAG</v>
      </c>
      <c r="Z33" s="401"/>
      <c r="AA33" s="31">
        <f>'Carga adm p estacas'!EL35</f>
        <v>48</v>
      </c>
      <c r="AB33" s="31">
        <f>'Carga adm p estacas'!FU35</f>
        <v>0</v>
      </c>
      <c r="AC33" s="31">
        <f>'Carga adm p estacas'!HF35</f>
        <v>0</v>
      </c>
      <c r="AD33" s="31"/>
      <c r="AE33" s="42"/>
      <c r="AF33" s="3"/>
      <c r="AG33" s="31">
        <f t="shared" si="6"/>
        <v>21</v>
      </c>
      <c r="AH33" s="31">
        <f t="shared" si="7"/>
        <v>48</v>
      </c>
      <c r="AI33" s="401" t="str">
        <f t="shared" si="8"/>
        <v>SAG</v>
      </c>
      <c r="AJ33" s="401"/>
      <c r="AK33" s="31">
        <f>'Carga adm p estacas'!HM35</f>
        <v>40</v>
      </c>
      <c r="AL33" s="31">
        <f t="shared" si="15"/>
        <v>0.4</v>
      </c>
      <c r="AM33" s="31">
        <f>'Carga adm p estacas'!IO35</f>
        <v>0</v>
      </c>
      <c r="AN33" s="31"/>
      <c r="AO33" s="30"/>
      <c r="AP33" s="37"/>
      <c r="AQ33" s="32"/>
      <c r="AR33" s="31">
        <f t="shared" si="9"/>
        <v>21</v>
      </c>
      <c r="AS33" s="31">
        <f t="shared" si="10"/>
        <v>48</v>
      </c>
      <c r="AT33" s="401" t="str">
        <f t="shared" si="11"/>
        <v>SAG</v>
      </c>
      <c r="AU33" s="401"/>
      <c r="AV33" s="31">
        <f>'Carga adm p estacas'!CD92</f>
        <v>40</v>
      </c>
      <c r="AW33" s="31">
        <f>'Carga adm p estacas'!DH92</f>
        <v>0</v>
      </c>
      <c r="AX33" s="31">
        <f>'Carga adm p estacas'!DQ92</f>
        <v>0</v>
      </c>
      <c r="AY33" s="47">
        <f t="shared" si="16"/>
        <v>0.56000000000000005</v>
      </c>
      <c r="AZ33" s="30"/>
      <c r="BA33" s="30"/>
      <c r="BB33" s="30"/>
      <c r="BC33" s="30"/>
      <c r="BD33" s="30"/>
      <c r="BE33" s="30"/>
      <c r="BF33" s="30"/>
      <c r="BG33" s="30"/>
      <c r="BH33" s="30"/>
      <c r="BI33" s="30"/>
      <c r="BJ33" s="30"/>
      <c r="BK33" s="37"/>
      <c r="BL33" s="30"/>
      <c r="BM33" s="30"/>
      <c r="BN33" s="30"/>
      <c r="BO33" s="30"/>
      <c r="BP33" s="30"/>
      <c r="BQ33" s="30"/>
      <c r="BR33" s="30"/>
      <c r="BS33" s="27"/>
      <c r="BT33" s="27">
        <f>IF('Carga adm p estacas'!AG36=1,1,0)</f>
        <v>0</v>
      </c>
      <c r="BU33" s="27">
        <f>IF('Carga adm p estacas'!AH36=1,2,0)</f>
        <v>0</v>
      </c>
      <c r="BV33" s="27">
        <f>IF('Carga adm p estacas'!AI36=1,3,0)</f>
        <v>3</v>
      </c>
      <c r="BW33" s="27">
        <f>IF('Carga adm p estacas'!AJ36=1,4,0)</f>
        <v>0</v>
      </c>
      <c r="BX33" s="27">
        <f>IF('Carga adm p estacas'!AK36=1,5,0)</f>
        <v>0</v>
      </c>
      <c r="BY33" s="27">
        <f>IF('Carga adm p estacas'!AL36=1,6,0)</f>
        <v>0</v>
      </c>
      <c r="BZ33" s="27">
        <f>IF('Carga adm p estacas'!AM36=1,7,0)</f>
        <v>0</v>
      </c>
      <c r="CA33" s="27">
        <f>IF('Carga adm p estacas'!AN36=1,8,0)</f>
        <v>0</v>
      </c>
      <c r="CB33" s="52">
        <f t="shared" si="13"/>
        <v>3</v>
      </c>
      <c r="CC33" s="50" t="s">
        <v>24</v>
      </c>
      <c r="CD33" s="50" t="s">
        <v>25</v>
      </c>
      <c r="CE33" s="50" t="s">
        <v>26</v>
      </c>
      <c r="CF33" s="50" t="s">
        <v>27</v>
      </c>
      <c r="CG33" s="50" t="s">
        <v>28</v>
      </c>
      <c r="CH33" s="50" t="s">
        <v>29</v>
      </c>
      <c r="CI33" s="50" t="s">
        <v>30</v>
      </c>
      <c r="CJ33" s="50" t="s">
        <v>31</v>
      </c>
      <c r="CK33" s="53" t="str">
        <f>HLOOKUP(CB33,CC12:CJ33,2,1)</f>
        <v>SAG</v>
      </c>
      <c r="CL33" s="51" t="str">
        <f t="shared" si="14"/>
        <v>SAG</v>
      </c>
    </row>
    <row r="34" spans="1:90" ht="11.25" customHeight="1" x14ac:dyDescent="0.2">
      <c r="A34" s="32"/>
      <c r="B34" s="31">
        <f>'Carga adm p estacas'!B36</f>
        <v>22</v>
      </c>
      <c r="C34" s="31">
        <f>'Carga adm p estacas'!C36</f>
        <v>53</v>
      </c>
      <c r="D34" s="401" t="str">
        <f t="shared" si="12"/>
        <v>SAG</v>
      </c>
      <c r="E34" s="401"/>
      <c r="F34" s="31">
        <f>'Carga adm p estacas'!BH36</f>
        <v>40</v>
      </c>
      <c r="G34" s="31" t="str">
        <f>'Carga adm p estacas'!CK36</f>
        <v/>
      </c>
      <c r="H34" s="31" t="str">
        <f>'Carga adm p estacas'!CL36</f>
        <v/>
      </c>
      <c r="I34" s="31" t="str">
        <f>'Carga adm p estacas'!CP36</f>
        <v/>
      </c>
      <c r="J34" s="42"/>
      <c r="K34" s="3"/>
      <c r="L34" s="31">
        <f>'Carga adm p estacas'!B36</f>
        <v>22</v>
      </c>
      <c r="M34" s="31">
        <f t="shared" si="0"/>
        <v>53</v>
      </c>
      <c r="N34" s="401" t="str">
        <f t="shared" si="1"/>
        <v>SAG</v>
      </c>
      <c r="O34" s="401"/>
      <c r="P34" s="31">
        <f t="shared" si="2"/>
        <v>40</v>
      </c>
      <c r="Q34" s="31">
        <f>'Carga adm p estacas'!EA36</f>
        <v>0.78200000000000003</v>
      </c>
      <c r="R34" s="31" t="str">
        <f>'Carga adm p estacas'!EB36</f>
        <v/>
      </c>
      <c r="S34" s="31"/>
      <c r="T34" s="30"/>
      <c r="U34" s="37"/>
      <c r="V34" s="32"/>
      <c r="W34" s="31">
        <f t="shared" si="3"/>
        <v>22</v>
      </c>
      <c r="X34" s="31">
        <f t="shared" si="4"/>
        <v>53</v>
      </c>
      <c r="Y34" s="401" t="str">
        <f t="shared" si="5"/>
        <v>SAG</v>
      </c>
      <c r="Z34" s="401"/>
      <c r="AA34" s="31">
        <f>'Carga adm p estacas'!EL36</f>
        <v>50</v>
      </c>
      <c r="AB34" s="31">
        <f>'Carga adm p estacas'!FU36</f>
        <v>0</v>
      </c>
      <c r="AC34" s="31">
        <f>'Carga adm p estacas'!HF36</f>
        <v>0</v>
      </c>
      <c r="AD34" s="31"/>
      <c r="AE34" s="42"/>
      <c r="AF34" s="3"/>
      <c r="AG34" s="31">
        <f t="shared" si="6"/>
        <v>22</v>
      </c>
      <c r="AH34" s="31">
        <f t="shared" si="7"/>
        <v>53</v>
      </c>
      <c r="AI34" s="401" t="str">
        <f t="shared" si="8"/>
        <v>SAG</v>
      </c>
      <c r="AJ34" s="401"/>
      <c r="AK34" s="31">
        <f>'Carga adm p estacas'!HM36</f>
        <v>40</v>
      </c>
      <c r="AL34" s="31">
        <f t="shared" si="15"/>
        <v>0.4</v>
      </c>
      <c r="AM34" s="31">
        <f>'Carga adm p estacas'!IO36</f>
        <v>0</v>
      </c>
      <c r="AN34" s="31"/>
      <c r="AO34" s="30"/>
      <c r="AP34" s="37"/>
      <c r="AQ34" s="32"/>
      <c r="AR34" s="31">
        <f t="shared" si="9"/>
        <v>22</v>
      </c>
      <c r="AS34" s="31">
        <f t="shared" si="10"/>
        <v>53</v>
      </c>
      <c r="AT34" s="401" t="str">
        <f t="shared" si="11"/>
        <v>SAG</v>
      </c>
      <c r="AU34" s="401"/>
      <c r="AV34" s="31">
        <f>'Carga adm p estacas'!CD93</f>
        <v>40</v>
      </c>
      <c r="AW34" s="31">
        <f>'Carga adm p estacas'!DH93</f>
        <v>0</v>
      </c>
      <c r="AX34" s="31">
        <f>'Carga adm p estacas'!DQ93</f>
        <v>0</v>
      </c>
      <c r="AY34" s="47">
        <f t="shared" si="16"/>
        <v>0.56000000000000005</v>
      </c>
      <c r="AZ34" s="30"/>
      <c r="BA34" s="30"/>
      <c r="BB34" s="30"/>
      <c r="BC34" s="30"/>
      <c r="BD34" s="30"/>
      <c r="BE34" s="30"/>
      <c r="BF34" s="30"/>
      <c r="BG34" s="30"/>
      <c r="BH34" s="30"/>
      <c r="BI34" s="30"/>
      <c r="BJ34" s="30"/>
      <c r="BK34" s="37"/>
      <c r="BL34" s="30"/>
      <c r="BM34" s="30"/>
      <c r="BN34" s="30"/>
      <c r="BO34" s="30"/>
      <c r="BP34" s="30"/>
      <c r="BQ34" s="30"/>
      <c r="BR34" s="30"/>
      <c r="BS34" s="27"/>
      <c r="BT34" s="27">
        <f>IF('Carga adm p estacas'!AG37=1,1,0)</f>
        <v>0</v>
      </c>
      <c r="BU34" s="27">
        <f>IF('Carga adm p estacas'!AH37=1,2,0)</f>
        <v>0</v>
      </c>
      <c r="BV34" s="27">
        <f>IF('Carga adm p estacas'!AI37=1,3,0)</f>
        <v>3</v>
      </c>
      <c r="BW34" s="27">
        <f>IF('Carga adm p estacas'!AJ37=1,4,0)</f>
        <v>0</v>
      </c>
      <c r="BX34" s="27">
        <f>IF('Carga adm p estacas'!AK37=1,5,0)</f>
        <v>0</v>
      </c>
      <c r="BY34" s="27">
        <f>IF('Carga adm p estacas'!AL37=1,6,0)</f>
        <v>0</v>
      </c>
      <c r="BZ34" s="27">
        <f>IF('Carga adm p estacas'!AM37=1,7,0)</f>
        <v>0</v>
      </c>
      <c r="CA34" s="27">
        <f>IF('Carga adm p estacas'!AN37=1,8,0)</f>
        <v>0</v>
      </c>
      <c r="CB34" s="52">
        <f t="shared" si="13"/>
        <v>3</v>
      </c>
      <c r="CC34" s="50" t="s">
        <v>24</v>
      </c>
      <c r="CD34" s="50" t="s">
        <v>25</v>
      </c>
      <c r="CE34" s="50" t="s">
        <v>26</v>
      </c>
      <c r="CF34" s="50" t="s">
        <v>27</v>
      </c>
      <c r="CG34" s="50" t="s">
        <v>28</v>
      </c>
      <c r="CH34" s="50" t="s">
        <v>29</v>
      </c>
      <c r="CI34" s="50" t="s">
        <v>30</v>
      </c>
      <c r="CJ34" s="50" t="s">
        <v>31</v>
      </c>
      <c r="CK34" s="53" t="str">
        <f>HLOOKUP(CB34,CC12:CJ34,2,1)</f>
        <v>SAG</v>
      </c>
      <c r="CL34" s="51" t="str">
        <f t="shared" si="14"/>
        <v>SAG</v>
      </c>
    </row>
    <row r="35" spans="1:90" ht="11.25" customHeight="1" x14ac:dyDescent="0.2">
      <c r="A35" s="32"/>
      <c r="B35" s="31">
        <f>'Carga adm p estacas'!B37</f>
        <v>23</v>
      </c>
      <c r="C35" s="31">
        <f>'Carga adm p estacas'!C37</f>
        <v>55</v>
      </c>
      <c r="D35" s="401" t="str">
        <f t="shared" si="12"/>
        <v>SAG</v>
      </c>
      <c r="E35" s="401"/>
      <c r="F35" s="31">
        <f>'Carga adm p estacas'!BH37</f>
        <v>40</v>
      </c>
      <c r="G35" s="31" t="str">
        <f>'Carga adm p estacas'!CK37</f>
        <v/>
      </c>
      <c r="H35" s="31" t="str">
        <f>'Carga adm p estacas'!CL37</f>
        <v/>
      </c>
      <c r="I35" s="31" t="str">
        <f>'Carga adm p estacas'!CP37</f>
        <v/>
      </c>
      <c r="J35" s="42"/>
      <c r="K35" s="3"/>
      <c r="L35" s="31">
        <f>'Carga adm p estacas'!B37</f>
        <v>23</v>
      </c>
      <c r="M35" s="31">
        <f t="shared" si="0"/>
        <v>55</v>
      </c>
      <c r="N35" s="401" t="str">
        <f t="shared" si="1"/>
        <v>SAG</v>
      </c>
      <c r="O35" s="401"/>
      <c r="P35" s="31">
        <f t="shared" si="2"/>
        <v>40</v>
      </c>
      <c r="Q35" s="31">
        <f>'Carga adm p estacas'!EA37</f>
        <v>0.78200000000000003</v>
      </c>
      <c r="R35" s="31" t="str">
        <f>'Carga adm p estacas'!EB37</f>
        <v/>
      </c>
      <c r="S35" s="31"/>
      <c r="T35" s="30"/>
      <c r="U35" s="37"/>
      <c r="V35" s="32"/>
      <c r="W35" s="31">
        <f t="shared" si="3"/>
        <v>23</v>
      </c>
      <c r="X35" s="31">
        <f t="shared" si="4"/>
        <v>55</v>
      </c>
      <c r="Y35" s="401" t="str">
        <f t="shared" si="5"/>
        <v>SAG</v>
      </c>
      <c r="Z35" s="401"/>
      <c r="AA35" s="31">
        <f>'Carga adm p estacas'!EL37</f>
        <v>50</v>
      </c>
      <c r="AB35" s="31">
        <f>'Carga adm p estacas'!FU37</f>
        <v>0</v>
      </c>
      <c r="AC35" s="31">
        <f>'Carga adm p estacas'!HF37</f>
        <v>0</v>
      </c>
      <c r="AD35" s="31"/>
      <c r="AE35" s="42"/>
      <c r="AF35" s="3"/>
      <c r="AG35" s="31">
        <f t="shared" si="6"/>
        <v>23</v>
      </c>
      <c r="AH35" s="31">
        <f t="shared" si="7"/>
        <v>55</v>
      </c>
      <c r="AI35" s="401" t="str">
        <f t="shared" si="8"/>
        <v>SAG</v>
      </c>
      <c r="AJ35" s="401"/>
      <c r="AK35" s="31">
        <f>'Carga adm p estacas'!HM37</f>
        <v>40</v>
      </c>
      <c r="AL35" s="31">
        <f t="shared" si="15"/>
        <v>0.4</v>
      </c>
      <c r="AM35" s="31">
        <f>'Carga adm p estacas'!IO37</f>
        <v>0</v>
      </c>
      <c r="AN35" s="31"/>
      <c r="AO35" s="30"/>
      <c r="AP35" s="37"/>
      <c r="AQ35" s="32"/>
      <c r="AR35" s="31">
        <f t="shared" si="9"/>
        <v>23</v>
      </c>
      <c r="AS35" s="31">
        <f t="shared" si="10"/>
        <v>55</v>
      </c>
      <c r="AT35" s="401" t="str">
        <f t="shared" si="11"/>
        <v>SAG</v>
      </c>
      <c r="AU35" s="401"/>
      <c r="AV35" s="31">
        <f>'Carga adm p estacas'!CD94</f>
        <v>40</v>
      </c>
      <c r="AW35" s="31">
        <f>'Carga adm p estacas'!DH94</f>
        <v>0</v>
      </c>
      <c r="AX35" s="31">
        <f>'Carga adm p estacas'!DQ94</f>
        <v>0</v>
      </c>
      <c r="AY35" s="47">
        <f t="shared" si="16"/>
        <v>0.56000000000000005</v>
      </c>
      <c r="AZ35" s="30"/>
      <c r="BA35" s="30"/>
      <c r="BB35" s="30"/>
      <c r="BC35" s="30"/>
      <c r="BD35" s="30"/>
      <c r="BE35" s="30"/>
      <c r="BF35" s="30"/>
      <c r="BG35" s="30"/>
      <c r="BH35" s="30"/>
      <c r="BI35" s="30"/>
      <c r="BJ35" s="30"/>
      <c r="BK35" s="37"/>
      <c r="BL35" s="30"/>
      <c r="BM35" s="30"/>
      <c r="BN35" s="30"/>
      <c r="BO35" s="30"/>
      <c r="BP35" s="30"/>
      <c r="BQ35" s="30"/>
      <c r="BR35" s="30"/>
      <c r="BS35" s="27"/>
      <c r="BT35" s="27">
        <f>IF('Carga adm p estacas'!AG38=1,1,0)</f>
        <v>0</v>
      </c>
      <c r="BU35" s="27">
        <f>IF('Carga adm p estacas'!AH38=1,2,0)</f>
        <v>0</v>
      </c>
      <c r="BV35" s="27">
        <f>IF('Carga adm p estacas'!AI38=1,3,0)</f>
        <v>3</v>
      </c>
      <c r="BW35" s="27">
        <f>IF('Carga adm p estacas'!AJ38=1,4,0)</f>
        <v>0</v>
      </c>
      <c r="BX35" s="27">
        <f>IF('Carga adm p estacas'!AK38=1,5,0)</f>
        <v>0</v>
      </c>
      <c r="BY35" s="27">
        <f>IF('Carga adm p estacas'!AL38=1,6,0)</f>
        <v>0</v>
      </c>
      <c r="BZ35" s="27">
        <f>IF('Carga adm p estacas'!AM38=1,7,0)</f>
        <v>0</v>
      </c>
      <c r="CA35" s="27">
        <f>IF('Carga adm p estacas'!AN38=1,8,0)</f>
        <v>0</v>
      </c>
      <c r="CB35" s="52">
        <f t="shared" si="13"/>
        <v>3</v>
      </c>
      <c r="CC35" s="50" t="s">
        <v>24</v>
      </c>
      <c r="CD35" s="50" t="s">
        <v>25</v>
      </c>
      <c r="CE35" s="50" t="s">
        <v>26</v>
      </c>
      <c r="CF35" s="50" t="s">
        <v>27</v>
      </c>
      <c r="CG35" s="50" t="s">
        <v>28</v>
      </c>
      <c r="CH35" s="50" t="s">
        <v>29</v>
      </c>
      <c r="CI35" s="50" t="s">
        <v>30</v>
      </c>
      <c r="CJ35" s="50" t="s">
        <v>31</v>
      </c>
      <c r="CK35" s="53" t="str">
        <f>HLOOKUP(CB35,CC12:CJ35,2,1)</f>
        <v>SAG</v>
      </c>
      <c r="CL35" s="51" t="str">
        <f t="shared" si="14"/>
        <v>SAG</v>
      </c>
    </row>
    <row r="36" spans="1:90" ht="11.25" customHeight="1" x14ac:dyDescent="0.2">
      <c r="A36" s="32"/>
      <c r="B36" s="31">
        <f>'Carga adm p estacas'!B38</f>
        <v>24</v>
      </c>
      <c r="C36" s="31">
        <f>'Carga adm p estacas'!C38</f>
        <v>60</v>
      </c>
      <c r="D36" s="401" t="str">
        <f t="shared" si="12"/>
        <v/>
      </c>
      <c r="E36" s="401"/>
      <c r="F36" s="31">
        <f>'Carga adm p estacas'!BH38</f>
        <v>40</v>
      </c>
      <c r="G36" s="31" t="str">
        <f>'Carga adm p estacas'!CK38</f>
        <v/>
      </c>
      <c r="H36" s="31" t="str">
        <f>'Carga adm p estacas'!CL38</f>
        <v/>
      </c>
      <c r="I36" s="31" t="str">
        <f>'Carga adm p estacas'!CP38</f>
        <v/>
      </c>
      <c r="J36" s="42"/>
      <c r="K36" s="3"/>
      <c r="L36" s="31">
        <f>'Carga adm p estacas'!B38</f>
        <v>24</v>
      </c>
      <c r="M36" s="31">
        <f t="shared" si="0"/>
        <v>60</v>
      </c>
      <c r="N36" s="401" t="str">
        <f t="shared" si="1"/>
        <v/>
      </c>
      <c r="O36" s="401"/>
      <c r="P36" s="31">
        <f t="shared" si="2"/>
        <v>40</v>
      </c>
      <c r="Q36" s="31">
        <f>'Carga adm p estacas'!EA38</f>
        <v>0.78200000000000003</v>
      </c>
      <c r="R36" s="31" t="str">
        <f>'Carga adm p estacas'!EB38</f>
        <v/>
      </c>
      <c r="S36" s="31"/>
      <c r="T36" s="30"/>
      <c r="U36" s="37"/>
      <c r="V36" s="32"/>
      <c r="W36" s="31">
        <f t="shared" si="3"/>
        <v>24</v>
      </c>
      <c r="X36" s="31">
        <f t="shared" si="4"/>
        <v>60</v>
      </c>
      <c r="Y36" s="401" t="str">
        <f t="shared" si="5"/>
        <v/>
      </c>
      <c r="Z36" s="401"/>
      <c r="AA36" s="31">
        <f>'Carga adm p estacas'!EL38</f>
        <v>50</v>
      </c>
      <c r="AB36" s="31">
        <f>'Carga adm p estacas'!FU38</f>
        <v>0</v>
      </c>
      <c r="AC36" s="31">
        <f>'Carga adm p estacas'!HF38</f>
        <v>0</v>
      </c>
      <c r="AD36" s="31"/>
      <c r="AE36" s="42"/>
      <c r="AF36" s="3"/>
      <c r="AG36" s="31">
        <f t="shared" si="6"/>
        <v>24</v>
      </c>
      <c r="AH36" s="31">
        <f t="shared" si="7"/>
        <v>60</v>
      </c>
      <c r="AI36" s="401" t="str">
        <f t="shared" si="8"/>
        <v/>
      </c>
      <c r="AJ36" s="401"/>
      <c r="AK36" s="31">
        <f>'Carga adm p estacas'!HM38</f>
        <v>40</v>
      </c>
      <c r="AL36" s="31">
        <f t="shared" si="15"/>
        <v>0.4</v>
      </c>
      <c r="AM36" s="31">
        <f>'Carga adm p estacas'!IO38</f>
        <v>0</v>
      </c>
      <c r="AN36" s="31"/>
      <c r="AO36" s="30"/>
      <c r="AP36" s="37"/>
      <c r="AQ36" s="32"/>
      <c r="AR36" s="31">
        <f t="shared" si="9"/>
        <v>24</v>
      </c>
      <c r="AS36" s="31">
        <f t="shared" si="10"/>
        <v>60</v>
      </c>
      <c r="AT36" s="401" t="str">
        <f t="shared" si="11"/>
        <v/>
      </c>
      <c r="AU36" s="401"/>
      <c r="AV36" s="31">
        <f>'Carga adm p estacas'!CD95</f>
        <v>40</v>
      </c>
      <c r="AW36" s="31">
        <f>'Carga adm p estacas'!DH95</f>
        <v>0</v>
      </c>
      <c r="AX36" s="31">
        <f>'Carga adm p estacas'!DQ95</f>
        <v>0</v>
      </c>
      <c r="AY36" s="47">
        <f t="shared" si="16"/>
        <v>0.56000000000000005</v>
      </c>
      <c r="AZ36" s="30"/>
      <c r="BA36" s="30"/>
      <c r="BB36" s="30"/>
      <c r="BC36" s="30"/>
      <c r="BD36" s="30"/>
      <c r="BE36" s="30"/>
      <c r="BF36" s="30"/>
      <c r="BG36" s="30"/>
      <c r="BH36" s="30"/>
      <c r="BI36" s="30"/>
      <c r="BJ36" s="30"/>
      <c r="BK36" s="37"/>
      <c r="BL36" s="30"/>
      <c r="BM36" s="30"/>
      <c r="BN36" s="30"/>
      <c r="BO36" s="30"/>
      <c r="BP36" s="30"/>
      <c r="BQ36" s="30"/>
      <c r="BR36" s="30"/>
      <c r="BS36" s="27"/>
      <c r="BT36" s="27">
        <f>IF('Carga adm p estacas'!AG39=1,1,0)</f>
        <v>0</v>
      </c>
      <c r="BU36" s="27">
        <f>IF('Carga adm p estacas'!AH39=1,2,0)</f>
        <v>0</v>
      </c>
      <c r="BV36" s="27">
        <f>IF('Carga adm p estacas'!AI39=1,3,0)</f>
        <v>0</v>
      </c>
      <c r="BW36" s="27">
        <f>IF('Carga adm p estacas'!AJ39=1,4,0)</f>
        <v>0</v>
      </c>
      <c r="BX36" s="27">
        <f>IF('Carga adm p estacas'!AK39=1,5,0)</f>
        <v>0</v>
      </c>
      <c r="BY36" s="27">
        <f>IF('Carga adm p estacas'!AL39=1,6,0)</f>
        <v>0</v>
      </c>
      <c r="BZ36" s="27">
        <f>IF('Carga adm p estacas'!AM39=1,7,0)</f>
        <v>0</v>
      </c>
      <c r="CA36" s="27">
        <f>IF('Carga adm p estacas'!AN39=1,8,0)</f>
        <v>0</v>
      </c>
      <c r="CB36" s="52">
        <f t="shared" si="13"/>
        <v>0</v>
      </c>
      <c r="CC36" s="50" t="s">
        <v>24</v>
      </c>
      <c r="CD36" s="50" t="s">
        <v>25</v>
      </c>
      <c r="CE36" s="50" t="s">
        <v>26</v>
      </c>
      <c r="CF36" s="50" t="s">
        <v>27</v>
      </c>
      <c r="CG36" s="50" t="s">
        <v>28</v>
      </c>
      <c r="CH36" s="50" t="s">
        <v>29</v>
      </c>
      <c r="CI36" s="50" t="s">
        <v>30</v>
      </c>
      <c r="CJ36" s="50" t="s">
        <v>31</v>
      </c>
      <c r="CK36" s="53" t="e">
        <f>HLOOKUP(CB36,CC12:CJ36,2,1)</f>
        <v>#N/A</v>
      </c>
      <c r="CL36" s="51" t="str">
        <f t="shared" si="14"/>
        <v/>
      </c>
    </row>
    <row r="37" spans="1:90" ht="11.25" customHeight="1" x14ac:dyDescent="0.2">
      <c r="A37" s="32"/>
      <c r="B37" s="31">
        <f>'Carga adm p estacas'!B39</f>
        <v>25</v>
      </c>
      <c r="C37" s="31">
        <f>'Carga adm p estacas'!C39</f>
        <v>0</v>
      </c>
      <c r="D37" s="401" t="str">
        <f t="shared" si="12"/>
        <v/>
      </c>
      <c r="E37" s="401"/>
      <c r="F37" s="31">
        <f>'Carga adm p estacas'!BH39</f>
        <v>0</v>
      </c>
      <c r="G37" s="31" t="str">
        <f>'Carga adm p estacas'!CK39</f>
        <v/>
      </c>
      <c r="H37" s="31" t="str">
        <f>'Carga adm p estacas'!CL39</f>
        <v/>
      </c>
      <c r="I37" s="31" t="str">
        <f>'Carga adm p estacas'!CP39</f>
        <v/>
      </c>
      <c r="J37" s="42"/>
      <c r="K37" s="3"/>
      <c r="L37" s="31">
        <f>'Carga adm p estacas'!B39</f>
        <v>25</v>
      </c>
      <c r="M37" s="31">
        <f t="shared" si="0"/>
        <v>0</v>
      </c>
      <c r="N37" s="401" t="str">
        <f t="shared" si="1"/>
        <v/>
      </c>
      <c r="O37" s="401"/>
      <c r="P37" s="31">
        <f t="shared" si="2"/>
        <v>0</v>
      </c>
      <c r="Q37" s="31">
        <f>'Carga adm p estacas'!EA39</f>
        <v>0</v>
      </c>
      <c r="R37" s="31" t="str">
        <f>'Carga adm p estacas'!EB39</f>
        <v/>
      </c>
      <c r="S37" s="31"/>
      <c r="T37" s="30"/>
      <c r="U37" s="37"/>
      <c r="V37" s="32"/>
      <c r="W37" s="31">
        <f t="shared" si="3"/>
        <v>25</v>
      </c>
      <c r="X37" s="31">
        <f t="shared" si="4"/>
        <v>0</v>
      </c>
      <c r="Y37" s="401" t="str">
        <f t="shared" si="5"/>
        <v/>
      </c>
      <c r="Z37" s="401"/>
      <c r="AA37" s="31" t="str">
        <f>'Carga adm p estacas'!EL39</f>
        <v/>
      </c>
      <c r="AB37" s="31">
        <f>'Carga adm p estacas'!FU39</f>
        <v>0</v>
      </c>
      <c r="AC37" s="31">
        <f>'Carga adm p estacas'!HF39</f>
        <v>0</v>
      </c>
      <c r="AD37" s="31"/>
      <c r="AE37" s="42"/>
      <c r="AF37" s="3"/>
      <c r="AG37" s="31">
        <f t="shared" si="6"/>
        <v>25</v>
      </c>
      <c r="AH37" s="31">
        <f t="shared" si="7"/>
        <v>0</v>
      </c>
      <c r="AI37" s="401" t="str">
        <f t="shared" si="8"/>
        <v/>
      </c>
      <c r="AJ37" s="401"/>
      <c r="AK37" s="31" t="str">
        <f>'Carga adm p estacas'!HM39</f>
        <v/>
      </c>
      <c r="AL37" s="31">
        <f t="shared" si="15"/>
        <v>0</v>
      </c>
      <c r="AM37" s="31">
        <f>'Carga adm p estacas'!IO39</f>
        <v>0</v>
      </c>
      <c r="AN37" s="31"/>
      <c r="AO37" s="30"/>
      <c r="AP37" s="37"/>
      <c r="AQ37" s="32"/>
      <c r="AR37" s="31">
        <f t="shared" si="9"/>
        <v>25</v>
      </c>
      <c r="AS37" s="31">
        <f t="shared" si="10"/>
        <v>0</v>
      </c>
      <c r="AT37" s="401" t="str">
        <f t="shared" si="11"/>
        <v/>
      </c>
      <c r="AU37" s="401"/>
      <c r="AV37" s="31">
        <f>'Carga adm p estacas'!CD96</f>
        <v>0</v>
      </c>
      <c r="AW37" s="31">
        <f>'Carga adm p estacas'!DH96</f>
        <v>0</v>
      </c>
      <c r="AX37" s="31">
        <f>'Carga adm p estacas'!DQ96</f>
        <v>0</v>
      </c>
      <c r="AY37" s="47">
        <f t="shared" si="16"/>
        <v>0</v>
      </c>
      <c r="AZ37" s="30"/>
      <c r="BA37" s="30"/>
      <c r="BB37" s="30"/>
      <c r="BC37" s="30"/>
      <c r="BD37" s="30"/>
      <c r="BE37" s="30"/>
      <c r="BF37" s="30"/>
      <c r="BG37" s="30"/>
      <c r="BH37" s="30"/>
      <c r="BI37" s="30"/>
      <c r="BJ37" s="30"/>
      <c r="BK37" s="37"/>
      <c r="BL37" s="30"/>
      <c r="BM37" s="30"/>
      <c r="BN37" s="30"/>
      <c r="BO37" s="30"/>
      <c r="BP37" s="30"/>
      <c r="BQ37" s="30"/>
      <c r="BR37" s="30"/>
      <c r="BS37" s="27"/>
      <c r="BT37" s="27">
        <f>IF('Carga adm p estacas'!AG40=1,1,0)</f>
        <v>0</v>
      </c>
      <c r="BU37" s="27">
        <f>IF('Carga adm p estacas'!AH40=1,2,0)</f>
        <v>0</v>
      </c>
      <c r="BV37" s="27">
        <f>IF('Carga adm p estacas'!AI40=1,3,0)</f>
        <v>0</v>
      </c>
      <c r="BW37" s="27">
        <f>IF('Carga adm p estacas'!AJ40=1,4,0)</f>
        <v>0</v>
      </c>
      <c r="BX37" s="27">
        <f>IF('Carga adm p estacas'!AK40=1,5,0)</f>
        <v>0</v>
      </c>
      <c r="BY37" s="27">
        <f>IF('Carga adm p estacas'!AL40=1,6,0)</f>
        <v>0</v>
      </c>
      <c r="BZ37" s="27">
        <f>IF('Carga adm p estacas'!AM40=1,7,0)</f>
        <v>0</v>
      </c>
      <c r="CA37" s="27">
        <f>IF('Carga adm p estacas'!AN40=1,8,0)</f>
        <v>0</v>
      </c>
      <c r="CB37" s="52">
        <f t="shared" si="13"/>
        <v>0</v>
      </c>
      <c r="CC37" s="50" t="s">
        <v>24</v>
      </c>
      <c r="CD37" s="50" t="s">
        <v>25</v>
      </c>
      <c r="CE37" s="50" t="s">
        <v>26</v>
      </c>
      <c r="CF37" s="50" t="s">
        <v>27</v>
      </c>
      <c r="CG37" s="50" t="s">
        <v>28</v>
      </c>
      <c r="CH37" s="50" t="s">
        <v>29</v>
      </c>
      <c r="CI37" s="50" t="s">
        <v>30</v>
      </c>
      <c r="CJ37" s="50" t="s">
        <v>31</v>
      </c>
      <c r="CK37" s="53" t="e">
        <f>HLOOKUP(CB37,CC12:CJ37,2,1)</f>
        <v>#N/A</v>
      </c>
      <c r="CL37" s="51" t="str">
        <f t="shared" si="14"/>
        <v/>
      </c>
    </row>
    <row r="38" spans="1:90" ht="11.25" customHeight="1" x14ac:dyDescent="0.2">
      <c r="A38" s="32"/>
      <c r="B38" s="31">
        <f>'Carga adm p estacas'!B40</f>
        <v>26</v>
      </c>
      <c r="C38" s="31">
        <f>'Carga adm p estacas'!C40</f>
        <v>0</v>
      </c>
      <c r="D38" s="401" t="str">
        <f t="shared" si="12"/>
        <v/>
      </c>
      <c r="E38" s="401"/>
      <c r="F38" s="31">
        <f>'Carga adm p estacas'!BH40</f>
        <v>0</v>
      </c>
      <c r="G38" s="31" t="str">
        <f>'Carga adm p estacas'!CK40</f>
        <v/>
      </c>
      <c r="H38" s="31" t="str">
        <f>'Carga adm p estacas'!CL40</f>
        <v/>
      </c>
      <c r="I38" s="31" t="str">
        <f>'Carga adm p estacas'!CP40</f>
        <v/>
      </c>
      <c r="J38" s="42"/>
      <c r="K38" s="3"/>
      <c r="L38" s="31">
        <f>'Carga adm p estacas'!B40</f>
        <v>26</v>
      </c>
      <c r="M38" s="31">
        <f t="shared" si="0"/>
        <v>0</v>
      </c>
      <c r="N38" s="401" t="str">
        <f t="shared" si="1"/>
        <v/>
      </c>
      <c r="O38" s="401"/>
      <c r="P38" s="31">
        <f t="shared" si="2"/>
        <v>0</v>
      </c>
      <c r="Q38" s="31">
        <f>'Carga adm p estacas'!EA40</f>
        <v>0</v>
      </c>
      <c r="R38" s="31" t="str">
        <f>'Carga adm p estacas'!EB40</f>
        <v/>
      </c>
      <c r="S38" s="31"/>
      <c r="T38" s="30"/>
      <c r="U38" s="37"/>
      <c r="V38" s="32"/>
      <c r="W38" s="31">
        <f t="shared" si="3"/>
        <v>26</v>
      </c>
      <c r="X38" s="31">
        <f t="shared" si="4"/>
        <v>0</v>
      </c>
      <c r="Y38" s="401" t="str">
        <f t="shared" si="5"/>
        <v/>
      </c>
      <c r="Z38" s="401"/>
      <c r="AA38" s="31" t="str">
        <f>'Carga adm p estacas'!EL40</f>
        <v/>
      </c>
      <c r="AB38" s="31">
        <f>'Carga adm p estacas'!FU40</f>
        <v>0</v>
      </c>
      <c r="AC38" s="31">
        <f>'Carga adm p estacas'!HF40</f>
        <v>0</v>
      </c>
      <c r="AD38" s="31"/>
      <c r="AE38" s="42"/>
      <c r="AF38" s="3"/>
      <c r="AG38" s="31">
        <f t="shared" si="6"/>
        <v>26</v>
      </c>
      <c r="AH38" s="31">
        <f t="shared" si="7"/>
        <v>0</v>
      </c>
      <c r="AI38" s="401" t="str">
        <f t="shared" si="8"/>
        <v/>
      </c>
      <c r="AJ38" s="401"/>
      <c r="AK38" s="31" t="str">
        <f>'Carga adm p estacas'!HM40</f>
        <v/>
      </c>
      <c r="AL38" s="31">
        <f t="shared" si="15"/>
        <v>0</v>
      </c>
      <c r="AM38" s="31">
        <f>'Carga adm p estacas'!IO40</f>
        <v>0</v>
      </c>
      <c r="AN38" s="31"/>
      <c r="AO38" s="30"/>
      <c r="AP38" s="37"/>
      <c r="AQ38" s="32"/>
      <c r="AR38" s="31">
        <f t="shared" si="9"/>
        <v>26</v>
      </c>
      <c r="AS38" s="31">
        <f t="shared" si="10"/>
        <v>0</v>
      </c>
      <c r="AT38" s="401" t="str">
        <f t="shared" si="11"/>
        <v/>
      </c>
      <c r="AU38" s="401"/>
      <c r="AV38" s="31">
        <f>'Carga adm p estacas'!CD97</f>
        <v>0</v>
      </c>
      <c r="AW38" s="31">
        <f>'Carga adm p estacas'!DH97</f>
        <v>0</v>
      </c>
      <c r="AX38" s="31">
        <f>'Carga adm p estacas'!DQ97</f>
        <v>0</v>
      </c>
      <c r="AY38" s="47">
        <f t="shared" si="16"/>
        <v>0</v>
      </c>
      <c r="AZ38" s="30"/>
      <c r="BA38" s="30"/>
      <c r="BB38" s="30"/>
      <c r="BC38" s="30"/>
      <c r="BD38" s="30"/>
      <c r="BE38" s="30"/>
      <c r="BF38" s="30"/>
      <c r="BG38" s="30"/>
      <c r="BH38" s="30"/>
      <c r="BI38" s="30"/>
      <c r="BJ38" s="30"/>
      <c r="BK38" s="37"/>
      <c r="BL38" s="30"/>
      <c r="BM38" s="30"/>
      <c r="BN38" s="30"/>
      <c r="BO38" s="30"/>
      <c r="BP38" s="30"/>
      <c r="BQ38" s="30"/>
      <c r="BR38" s="30"/>
      <c r="BS38" s="27"/>
      <c r="BT38" s="27">
        <f>IF('Carga adm p estacas'!AG41=1,1,0)</f>
        <v>0</v>
      </c>
      <c r="BU38" s="27">
        <f>IF('Carga adm p estacas'!AH41=1,2,0)</f>
        <v>0</v>
      </c>
      <c r="BV38" s="27">
        <f>IF('Carga adm p estacas'!AI41=1,3,0)</f>
        <v>0</v>
      </c>
      <c r="BW38" s="27">
        <f>IF('Carga adm p estacas'!AJ41=1,4,0)</f>
        <v>0</v>
      </c>
      <c r="BX38" s="27">
        <f>IF('Carga adm p estacas'!AK41=1,5,0)</f>
        <v>0</v>
      </c>
      <c r="BY38" s="27">
        <f>IF('Carga adm p estacas'!AL41=1,6,0)</f>
        <v>0</v>
      </c>
      <c r="BZ38" s="27">
        <f>IF('Carga adm p estacas'!AM41=1,7,0)</f>
        <v>0</v>
      </c>
      <c r="CA38" s="27">
        <f>IF('Carga adm p estacas'!AN41=1,8,0)</f>
        <v>0</v>
      </c>
      <c r="CB38" s="52">
        <f t="shared" si="13"/>
        <v>0</v>
      </c>
      <c r="CC38" s="50" t="s">
        <v>24</v>
      </c>
      <c r="CD38" s="50" t="s">
        <v>25</v>
      </c>
      <c r="CE38" s="50" t="s">
        <v>26</v>
      </c>
      <c r="CF38" s="50" t="s">
        <v>27</v>
      </c>
      <c r="CG38" s="50" t="s">
        <v>28</v>
      </c>
      <c r="CH38" s="50" t="s">
        <v>29</v>
      </c>
      <c r="CI38" s="50" t="s">
        <v>30</v>
      </c>
      <c r="CJ38" s="50" t="s">
        <v>31</v>
      </c>
      <c r="CK38" s="53" t="e">
        <f>HLOOKUP(CB38,CC12:CJ38,2,1)</f>
        <v>#N/A</v>
      </c>
      <c r="CL38" s="51" t="str">
        <f t="shared" si="14"/>
        <v/>
      </c>
    </row>
    <row r="39" spans="1:90" ht="11.25" customHeight="1" x14ac:dyDescent="0.2">
      <c r="A39" s="32"/>
      <c r="B39" s="31">
        <f>'Carga adm p estacas'!B41</f>
        <v>27</v>
      </c>
      <c r="C39" s="31">
        <f>'Carga adm p estacas'!C41</f>
        <v>0</v>
      </c>
      <c r="D39" s="401" t="str">
        <f t="shared" si="12"/>
        <v/>
      </c>
      <c r="E39" s="401"/>
      <c r="F39" s="31">
        <f>'Carga adm p estacas'!BH41</f>
        <v>0</v>
      </c>
      <c r="G39" s="31" t="str">
        <f>'Carga adm p estacas'!CK41</f>
        <v/>
      </c>
      <c r="H39" s="31" t="str">
        <f>'Carga adm p estacas'!CL41</f>
        <v/>
      </c>
      <c r="I39" s="31" t="str">
        <f>'Carga adm p estacas'!CP41</f>
        <v/>
      </c>
      <c r="J39" s="42"/>
      <c r="K39" s="3"/>
      <c r="L39" s="31">
        <f>'Carga adm p estacas'!B41</f>
        <v>27</v>
      </c>
      <c r="M39" s="31">
        <f t="shared" si="0"/>
        <v>0</v>
      </c>
      <c r="N39" s="401" t="str">
        <f t="shared" si="1"/>
        <v/>
      </c>
      <c r="O39" s="401"/>
      <c r="P39" s="31">
        <f t="shared" si="2"/>
        <v>0</v>
      </c>
      <c r="Q39" s="31">
        <f>'Carga adm p estacas'!EA41</f>
        <v>0</v>
      </c>
      <c r="R39" s="31" t="str">
        <f>'Carga adm p estacas'!EB41</f>
        <v/>
      </c>
      <c r="S39" s="31"/>
      <c r="T39" s="30"/>
      <c r="U39" s="37"/>
      <c r="V39" s="32"/>
      <c r="W39" s="31">
        <f t="shared" si="3"/>
        <v>27</v>
      </c>
      <c r="X39" s="31">
        <f t="shared" si="4"/>
        <v>0</v>
      </c>
      <c r="Y39" s="401" t="str">
        <f t="shared" si="5"/>
        <v/>
      </c>
      <c r="Z39" s="401"/>
      <c r="AA39" s="31" t="str">
        <f>'Carga adm p estacas'!EL41</f>
        <v/>
      </c>
      <c r="AB39" s="31">
        <f>'Carga adm p estacas'!FU41</f>
        <v>0</v>
      </c>
      <c r="AC39" s="31">
        <f>'Carga adm p estacas'!HF41</f>
        <v>0</v>
      </c>
      <c r="AD39" s="31"/>
      <c r="AE39" s="42"/>
      <c r="AF39" s="3"/>
      <c r="AG39" s="31">
        <f t="shared" si="6"/>
        <v>27</v>
      </c>
      <c r="AH39" s="31">
        <f t="shared" si="7"/>
        <v>0</v>
      </c>
      <c r="AI39" s="401" t="str">
        <f t="shared" si="8"/>
        <v/>
      </c>
      <c r="AJ39" s="401"/>
      <c r="AK39" s="31" t="str">
        <f>'Carga adm p estacas'!HM41</f>
        <v/>
      </c>
      <c r="AL39" s="31">
        <f t="shared" si="15"/>
        <v>0</v>
      </c>
      <c r="AM39" s="31">
        <f>'Carga adm p estacas'!IO41</f>
        <v>0</v>
      </c>
      <c r="AN39" s="31"/>
      <c r="AO39" s="30"/>
      <c r="AP39" s="37"/>
      <c r="AQ39" s="32"/>
      <c r="AR39" s="31">
        <f t="shared" si="9"/>
        <v>27</v>
      </c>
      <c r="AS39" s="31">
        <f t="shared" si="10"/>
        <v>0</v>
      </c>
      <c r="AT39" s="401" t="str">
        <f t="shared" si="11"/>
        <v/>
      </c>
      <c r="AU39" s="401"/>
      <c r="AV39" s="31">
        <f>'Carga adm p estacas'!CD98</f>
        <v>0</v>
      </c>
      <c r="AW39" s="31">
        <f>'Carga adm p estacas'!DH98</f>
        <v>0</v>
      </c>
      <c r="AX39" s="31">
        <f>'Carga adm p estacas'!DQ98</f>
        <v>0</v>
      </c>
      <c r="AY39" s="47">
        <f t="shared" si="16"/>
        <v>0</v>
      </c>
      <c r="AZ39" s="30"/>
      <c r="BA39" s="30"/>
      <c r="BB39" s="30"/>
      <c r="BC39" s="30"/>
      <c r="BD39" s="30"/>
      <c r="BE39" s="30"/>
      <c r="BF39" s="30"/>
      <c r="BG39" s="30"/>
      <c r="BH39" s="30"/>
      <c r="BI39" s="30"/>
      <c r="BJ39" s="30"/>
      <c r="BK39" s="37"/>
      <c r="BL39" s="30"/>
      <c r="BM39" s="30"/>
      <c r="BN39" s="30"/>
      <c r="BO39" s="30"/>
      <c r="BP39" s="30"/>
      <c r="BQ39" s="30"/>
      <c r="BR39" s="30"/>
      <c r="BS39" s="27"/>
      <c r="BT39" s="27">
        <f>IF('Carga adm p estacas'!AG42=1,1,0)</f>
        <v>0</v>
      </c>
      <c r="BU39" s="27">
        <f>IF('Carga adm p estacas'!AH42=1,2,0)</f>
        <v>0</v>
      </c>
      <c r="BV39" s="27">
        <f>IF('Carga adm p estacas'!AI42=1,3,0)</f>
        <v>0</v>
      </c>
      <c r="BW39" s="27">
        <f>IF('Carga adm p estacas'!AJ42=1,4,0)</f>
        <v>0</v>
      </c>
      <c r="BX39" s="27">
        <f>IF('Carga adm p estacas'!AK42=1,5,0)</f>
        <v>0</v>
      </c>
      <c r="BY39" s="27">
        <f>IF('Carga adm p estacas'!AL42=1,6,0)</f>
        <v>0</v>
      </c>
      <c r="BZ39" s="27">
        <f>IF('Carga adm p estacas'!AM42=1,7,0)</f>
        <v>0</v>
      </c>
      <c r="CA39" s="27">
        <f>IF('Carga adm p estacas'!AN42=1,8,0)</f>
        <v>0</v>
      </c>
      <c r="CB39" s="52">
        <f t="shared" si="13"/>
        <v>0</v>
      </c>
      <c r="CC39" s="50" t="s">
        <v>24</v>
      </c>
      <c r="CD39" s="50" t="s">
        <v>25</v>
      </c>
      <c r="CE39" s="50" t="s">
        <v>26</v>
      </c>
      <c r="CF39" s="50" t="s">
        <v>27</v>
      </c>
      <c r="CG39" s="50" t="s">
        <v>28</v>
      </c>
      <c r="CH39" s="50" t="s">
        <v>29</v>
      </c>
      <c r="CI39" s="50" t="s">
        <v>30</v>
      </c>
      <c r="CJ39" s="50" t="s">
        <v>31</v>
      </c>
      <c r="CK39" s="53" t="e">
        <f>HLOOKUP(CB39,CC12:CJ39,2,1)</f>
        <v>#N/A</v>
      </c>
      <c r="CL39" s="51" t="str">
        <f t="shared" si="14"/>
        <v/>
      </c>
    </row>
    <row r="40" spans="1:90" ht="11.25" customHeight="1" x14ac:dyDescent="0.2">
      <c r="A40" s="32"/>
      <c r="B40" s="31">
        <f>'Carga adm p estacas'!B42</f>
        <v>28</v>
      </c>
      <c r="C40" s="31">
        <f>'Carga adm p estacas'!C42</f>
        <v>0</v>
      </c>
      <c r="D40" s="401" t="str">
        <f t="shared" si="12"/>
        <v/>
      </c>
      <c r="E40" s="401"/>
      <c r="F40" s="31">
        <f>'Carga adm p estacas'!BH42</f>
        <v>0</v>
      </c>
      <c r="G40" s="31" t="str">
        <f>'Carga adm p estacas'!CK42</f>
        <v/>
      </c>
      <c r="H40" s="31" t="str">
        <f>'Carga adm p estacas'!CL42</f>
        <v/>
      </c>
      <c r="I40" s="31" t="str">
        <f>'Carga adm p estacas'!CP42</f>
        <v/>
      </c>
      <c r="J40" s="42"/>
      <c r="K40" s="3"/>
      <c r="L40" s="31">
        <f>'Carga adm p estacas'!B42</f>
        <v>28</v>
      </c>
      <c r="M40" s="31">
        <f t="shared" si="0"/>
        <v>0</v>
      </c>
      <c r="N40" s="401" t="str">
        <f t="shared" si="1"/>
        <v/>
      </c>
      <c r="O40" s="401"/>
      <c r="P40" s="31">
        <f t="shared" si="2"/>
        <v>0</v>
      </c>
      <c r="Q40" s="31">
        <f>'Carga adm p estacas'!EA42</f>
        <v>0</v>
      </c>
      <c r="R40" s="31" t="str">
        <f>'Carga adm p estacas'!EB42</f>
        <v/>
      </c>
      <c r="S40" s="31"/>
      <c r="T40" s="30"/>
      <c r="U40" s="37"/>
      <c r="V40" s="32"/>
      <c r="W40" s="31">
        <f t="shared" si="3"/>
        <v>28</v>
      </c>
      <c r="X40" s="31">
        <f t="shared" si="4"/>
        <v>0</v>
      </c>
      <c r="Y40" s="401" t="str">
        <f t="shared" si="5"/>
        <v/>
      </c>
      <c r="Z40" s="401"/>
      <c r="AA40" s="31" t="str">
        <f>'Carga adm p estacas'!EL42</f>
        <v/>
      </c>
      <c r="AB40" s="31">
        <f>'Carga adm p estacas'!FU42</f>
        <v>0</v>
      </c>
      <c r="AC40" s="31">
        <f>'Carga adm p estacas'!HF42</f>
        <v>0</v>
      </c>
      <c r="AD40" s="31"/>
      <c r="AE40" s="42"/>
      <c r="AF40" s="3"/>
      <c r="AG40" s="31">
        <f t="shared" si="6"/>
        <v>28</v>
      </c>
      <c r="AH40" s="31">
        <f t="shared" si="7"/>
        <v>0</v>
      </c>
      <c r="AI40" s="401" t="str">
        <f t="shared" si="8"/>
        <v/>
      </c>
      <c r="AJ40" s="401"/>
      <c r="AK40" s="31" t="str">
        <f>'Carga adm p estacas'!HM42</f>
        <v/>
      </c>
      <c r="AL40" s="31">
        <f t="shared" si="15"/>
        <v>0</v>
      </c>
      <c r="AM40" s="31">
        <f>'Carga adm p estacas'!IO42</f>
        <v>0</v>
      </c>
      <c r="AN40" s="31"/>
      <c r="AO40" s="30"/>
      <c r="AP40" s="37"/>
      <c r="AQ40" s="32"/>
      <c r="AR40" s="31">
        <f t="shared" si="9"/>
        <v>28</v>
      </c>
      <c r="AS40" s="31">
        <f t="shared" si="10"/>
        <v>0</v>
      </c>
      <c r="AT40" s="401" t="str">
        <f t="shared" si="11"/>
        <v/>
      </c>
      <c r="AU40" s="401"/>
      <c r="AV40" s="31">
        <f>'Carga adm p estacas'!CD99</f>
        <v>0</v>
      </c>
      <c r="AW40" s="31">
        <f>'Carga adm p estacas'!DH99</f>
        <v>0</v>
      </c>
      <c r="AX40" s="31">
        <f>'Carga adm p estacas'!DQ99</f>
        <v>0</v>
      </c>
      <c r="AY40" s="47">
        <f t="shared" si="16"/>
        <v>0</v>
      </c>
      <c r="AZ40" s="30"/>
      <c r="BA40" s="30"/>
      <c r="BB40" s="30"/>
      <c r="BC40" s="30"/>
      <c r="BD40" s="30"/>
      <c r="BE40" s="30"/>
      <c r="BF40" s="30"/>
      <c r="BG40" s="30"/>
      <c r="BH40" s="30"/>
      <c r="BI40" s="30"/>
      <c r="BJ40" s="30"/>
      <c r="BK40" s="37"/>
      <c r="BL40" s="30"/>
      <c r="BM40" s="30"/>
      <c r="BN40" s="30"/>
      <c r="BO40" s="30"/>
      <c r="BP40" s="30"/>
      <c r="BQ40" s="30"/>
      <c r="BR40" s="30"/>
      <c r="BS40" s="27"/>
      <c r="BT40" s="27">
        <f>IF('Carga adm p estacas'!AG43=1,1,0)</f>
        <v>0</v>
      </c>
      <c r="BU40" s="27">
        <f>IF('Carga adm p estacas'!AH43=1,2,0)</f>
        <v>0</v>
      </c>
      <c r="BV40" s="27">
        <f>IF('Carga adm p estacas'!AI43=1,3,0)</f>
        <v>0</v>
      </c>
      <c r="BW40" s="27">
        <f>IF('Carga adm p estacas'!AJ43=1,4,0)</f>
        <v>0</v>
      </c>
      <c r="BX40" s="27">
        <f>IF('Carga adm p estacas'!AK43=1,5,0)</f>
        <v>0</v>
      </c>
      <c r="BY40" s="27">
        <f>IF('Carga adm p estacas'!AL43=1,6,0)</f>
        <v>0</v>
      </c>
      <c r="BZ40" s="27">
        <f>IF('Carga adm p estacas'!AM43=1,7,0)</f>
        <v>0</v>
      </c>
      <c r="CA40" s="27">
        <f>IF('Carga adm p estacas'!AN43=1,8,0)</f>
        <v>0</v>
      </c>
      <c r="CB40" s="52">
        <f t="shared" si="13"/>
        <v>0</v>
      </c>
      <c r="CC40" s="50" t="s">
        <v>24</v>
      </c>
      <c r="CD40" s="50" t="s">
        <v>25</v>
      </c>
      <c r="CE40" s="50" t="s">
        <v>26</v>
      </c>
      <c r="CF40" s="50" t="s">
        <v>27</v>
      </c>
      <c r="CG40" s="50" t="s">
        <v>28</v>
      </c>
      <c r="CH40" s="50" t="s">
        <v>29</v>
      </c>
      <c r="CI40" s="50" t="s">
        <v>30</v>
      </c>
      <c r="CJ40" s="50" t="s">
        <v>31</v>
      </c>
      <c r="CK40" s="53" t="e">
        <f>HLOOKUP(CB40,CC12:CJ40,2,1)</f>
        <v>#N/A</v>
      </c>
      <c r="CL40" s="51" t="str">
        <f t="shared" si="14"/>
        <v/>
      </c>
    </row>
    <row r="41" spans="1:90" ht="11.25" customHeight="1" x14ac:dyDescent="0.2">
      <c r="A41" s="32"/>
      <c r="B41" s="31">
        <f>'Carga adm p estacas'!B43</f>
        <v>29</v>
      </c>
      <c r="C41" s="31">
        <f>'Carga adm p estacas'!C43</f>
        <v>0</v>
      </c>
      <c r="D41" s="401" t="str">
        <f t="shared" si="12"/>
        <v/>
      </c>
      <c r="E41" s="401"/>
      <c r="F41" s="31">
        <f>'Carga adm p estacas'!BH43</f>
        <v>0</v>
      </c>
      <c r="G41" s="31" t="str">
        <f>'Carga adm p estacas'!CK43</f>
        <v/>
      </c>
      <c r="H41" s="31" t="str">
        <f>'Carga adm p estacas'!CL43</f>
        <v/>
      </c>
      <c r="I41" s="31" t="str">
        <f>'Carga adm p estacas'!CP43</f>
        <v/>
      </c>
      <c r="J41" s="42"/>
      <c r="K41" s="3"/>
      <c r="L41" s="31">
        <f>'Carga adm p estacas'!B43</f>
        <v>29</v>
      </c>
      <c r="M41" s="31">
        <f t="shared" si="0"/>
        <v>0</v>
      </c>
      <c r="N41" s="401" t="str">
        <f t="shared" si="1"/>
        <v/>
      </c>
      <c r="O41" s="401"/>
      <c r="P41" s="31">
        <f t="shared" si="2"/>
        <v>0</v>
      </c>
      <c r="Q41" s="31">
        <f>'Carga adm p estacas'!EA43</f>
        <v>0</v>
      </c>
      <c r="R41" s="31" t="str">
        <f>'Carga adm p estacas'!EB43</f>
        <v/>
      </c>
      <c r="S41" s="31"/>
      <c r="T41" s="30"/>
      <c r="U41" s="37"/>
      <c r="V41" s="32"/>
      <c r="W41" s="31">
        <f t="shared" si="3"/>
        <v>29</v>
      </c>
      <c r="X41" s="31">
        <f t="shared" si="4"/>
        <v>0</v>
      </c>
      <c r="Y41" s="401" t="str">
        <f t="shared" si="5"/>
        <v/>
      </c>
      <c r="Z41" s="401"/>
      <c r="AA41" s="31" t="str">
        <f>'Carga adm p estacas'!EL43</f>
        <v/>
      </c>
      <c r="AB41" s="31">
        <f>'Carga adm p estacas'!FU43</f>
        <v>0</v>
      </c>
      <c r="AC41" s="31">
        <f>'Carga adm p estacas'!HF43</f>
        <v>0</v>
      </c>
      <c r="AD41" s="31"/>
      <c r="AE41" s="42"/>
      <c r="AF41" s="3"/>
      <c r="AG41" s="31">
        <f t="shared" si="6"/>
        <v>29</v>
      </c>
      <c r="AH41" s="31">
        <f t="shared" si="7"/>
        <v>0</v>
      </c>
      <c r="AI41" s="401" t="str">
        <f t="shared" si="8"/>
        <v/>
      </c>
      <c r="AJ41" s="401"/>
      <c r="AK41" s="31" t="str">
        <f>'Carga adm p estacas'!HM43</f>
        <v/>
      </c>
      <c r="AL41" s="31">
        <f t="shared" si="15"/>
        <v>0</v>
      </c>
      <c r="AM41" s="31">
        <f>'Carga adm p estacas'!IO43</f>
        <v>0</v>
      </c>
      <c r="AN41" s="31"/>
      <c r="AO41" s="30"/>
      <c r="AP41" s="37"/>
      <c r="AQ41" s="32"/>
      <c r="AR41" s="31">
        <f t="shared" si="9"/>
        <v>29</v>
      </c>
      <c r="AS41" s="31">
        <f t="shared" si="10"/>
        <v>0</v>
      </c>
      <c r="AT41" s="401" t="str">
        <f t="shared" si="11"/>
        <v/>
      </c>
      <c r="AU41" s="401"/>
      <c r="AV41" s="31">
        <f>'Carga adm p estacas'!CD100</f>
        <v>0</v>
      </c>
      <c r="AW41" s="31">
        <f>'Carga adm p estacas'!DH100</f>
        <v>0</v>
      </c>
      <c r="AX41" s="31">
        <f>'Carga adm p estacas'!DQ100</f>
        <v>0</v>
      </c>
      <c r="AY41" s="47">
        <f t="shared" si="16"/>
        <v>0</v>
      </c>
      <c r="AZ41" s="30"/>
      <c r="BA41" s="30"/>
      <c r="BB41" s="30"/>
      <c r="BC41" s="30"/>
      <c r="BD41" s="30"/>
      <c r="BE41" s="30"/>
      <c r="BF41" s="30"/>
      <c r="BG41" s="30"/>
      <c r="BH41" s="30"/>
      <c r="BI41" s="30"/>
      <c r="BJ41" s="30"/>
      <c r="BK41" s="37"/>
      <c r="BL41" s="30"/>
      <c r="BM41" s="30"/>
      <c r="BN41" s="30"/>
      <c r="BO41" s="30"/>
      <c r="BP41" s="30"/>
      <c r="BQ41" s="30"/>
      <c r="BR41" s="30"/>
      <c r="BS41" s="27"/>
      <c r="BT41" s="27">
        <f>IF('Carga adm p estacas'!AG44=1,1,0)</f>
        <v>0</v>
      </c>
      <c r="BU41" s="27">
        <f>IF('Carga adm p estacas'!AH44=1,2,0)</f>
        <v>0</v>
      </c>
      <c r="BV41" s="27">
        <f>IF('Carga adm p estacas'!AI44=1,3,0)</f>
        <v>0</v>
      </c>
      <c r="BW41" s="27">
        <f>IF('Carga adm p estacas'!AJ44=1,4,0)</f>
        <v>0</v>
      </c>
      <c r="BX41" s="27">
        <f>IF('Carga adm p estacas'!AK44=1,5,0)</f>
        <v>0</v>
      </c>
      <c r="BY41" s="27">
        <f>IF('Carga adm p estacas'!AL44=1,6,0)</f>
        <v>0</v>
      </c>
      <c r="BZ41" s="27">
        <f>IF('Carga adm p estacas'!AM44=1,7,0)</f>
        <v>0</v>
      </c>
      <c r="CA41" s="27">
        <f>IF('Carga adm p estacas'!AN44=1,8,0)</f>
        <v>0</v>
      </c>
      <c r="CB41" s="52">
        <f t="shared" si="13"/>
        <v>0</v>
      </c>
      <c r="CC41" s="50" t="s">
        <v>24</v>
      </c>
      <c r="CD41" s="50" t="s">
        <v>25</v>
      </c>
      <c r="CE41" s="50" t="s">
        <v>26</v>
      </c>
      <c r="CF41" s="50" t="s">
        <v>27</v>
      </c>
      <c r="CG41" s="50" t="s">
        <v>28</v>
      </c>
      <c r="CH41" s="50" t="s">
        <v>29</v>
      </c>
      <c r="CI41" s="50" t="s">
        <v>30</v>
      </c>
      <c r="CJ41" s="50" t="s">
        <v>31</v>
      </c>
      <c r="CK41" s="53" t="e">
        <f>HLOOKUP(CB41,CC12:CJ41,2,1)</f>
        <v>#N/A</v>
      </c>
      <c r="CL41" s="51" t="str">
        <f t="shared" si="14"/>
        <v/>
      </c>
    </row>
    <row r="42" spans="1:90" ht="11.25" customHeight="1" x14ac:dyDescent="0.2">
      <c r="A42" s="32"/>
      <c r="B42" s="31">
        <f>'Carga adm p estacas'!B44</f>
        <v>30</v>
      </c>
      <c r="C42" s="31">
        <f>'Carga adm p estacas'!C44</f>
        <v>0</v>
      </c>
      <c r="D42" s="401" t="str">
        <f t="shared" si="12"/>
        <v/>
      </c>
      <c r="E42" s="401"/>
      <c r="F42" s="31">
        <f>'Carga adm p estacas'!BH44</f>
        <v>0</v>
      </c>
      <c r="G42" s="31" t="str">
        <f>'Carga adm p estacas'!CK44</f>
        <v/>
      </c>
      <c r="H42" s="31" t="str">
        <f>'Carga adm p estacas'!CL44</f>
        <v/>
      </c>
      <c r="I42" s="31" t="str">
        <f>'Carga adm p estacas'!CP44</f>
        <v/>
      </c>
      <c r="J42" s="42"/>
      <c r="K42" s="3"/>
      <c r="L42" s="31">
        <f>'Carga adm p estacas'!B44</f>
        <v>30</v>
      </c>
      <c r="M42" s="31">
        <f t="shared" si="0"/>
        <v>0</v>
      </c>
      <c r="N42" s="401" t="str">
        <f t="shared" si="1"/>
        <v/>
      </c>
      <c r="O42" s="401"/>
      <c r="P42" s="31">
        <f t="shared" si="2"/>
        <v>0</v>
      </c>
      <c r="Q42" s="31">
        <f>'Carga adm p estacas'!EA44</f>
        <v>0</v>
      </c>
      <c r="R42" s="31" t="str">
        <f>'Carga adm p estacas'!EB44</f>
        <v/>
      </c>
      <c r="S42" s="31"/>
      <c r="T42" s="30"/>
      <c r="U42" s="37"/>
      <c r="V42" s="32"/>
      <c r="W42" s="31">
        <f t="shared" si="3"/>
        <v>30</v>
      </c>
      <c r="X42" s="31">
        <f t="shared" si="4"/>
        <v>0</v>
      </c>
      <c r="Y42" s="401" t="str">
        <f t="shared" si="5"/>
        <v/>
      </c>
      <c r="Z42" s="401"/>
      <c r="AA42" s="31" t="str">
        <f>'Carga adm p estacas'!EL44</f>
        <v/>
      </c>
      <c r="AB42" s="31">
        <f>'Carga adm p estacas'!FU44</f>
        <v>0</v>
      </c>
      <c r="AC42" s="31">
        <f>'Carga adm p estacas'!HF44</f>
        <v>0</v>
      </c>
      <c r="AD42" s="31"/>
      <c r="AE42" s="42"/>
      <c r="AF42" s="3"/>
      <c r="AG42" s="31">
        <f t="shared" si="6"/>
        <v>30</v>
      </c>
      <c r="AH42" s="31">
        <f t="shared" si="7"/>
        <v>0</v>
      </c>
      <c r="AI42" s="401" t="str">
        <f t="shared" si="8"/>
        <v/>
      </c>
      <c r="AJ42" s="401"/>
      <c r="AK42" s="31" t="str">
        <f>'Carga adm p estacas'!HM44</f>
        <v/>
      </c>
      <c r="AL42" s="31">
        <f t="shared" si="15"/>
        <v>0</v>
      </c>
      <c r="AM42" s="31">
        <f>'Carga adm p estacas'!IO44</f>
        <v>0</v>
      </c>
      <c r="AN42" s="31"/>
      <c r="AO42" s="30"/>
      <c r="AP42" s="37"/>
      <c r="AQ42" s="32"/>
      <c r="AR42" s="31">
        <f t="shared" si="9"/>
        <v>30</v>
      </c>
      <c r="AS42" s="31">
        <f t="shared" si="10"/>
        <v>0</v>
      </c>
      <c r="AT42" s="401" t="str">
        <f t="shared" si="11"/>
        <v/>
      </c>
      <c r="AU42" s="401"/>
      <c r="AV42" s="31">
        <f>'Carga adm p estacas'!CD101</f>
        <v>0</v>
      </c>
      <c r="AW42" s="31">
        <f>'Carga adm p estacas'!DH101</f>
        <v>0</v>
      </c>
      <c r="AX42" s="31">
        <f>'Carga adm p estacas'!DQ101</f>
        <v>0</v>
      </c>
      <c r="AY42" s="47">
        <f t="shared" si="16"/>
        <v>0</v>
      </c>
      <c r="AZ42" s="30"/>
      <c r="BA42" s="30"/>
      <c r="BB42" s="30"/>
      <c r="BC42" s="30"/>
      <c r="BD42" s="30"/>
      <c r="BE42" s="30"/>
      <c r="BF42" s="30"/>
      <c r="BG42" s="30"/>
      <c r="BH42" s="30"/>
      <c r="BI42" s="30"/>
      <c r="BJ42" s="30"/>
      <c r="BK42" s="37"/>
      <c r="BL42" s="30"/>
      <c r="BM42" s="30"/>
      <c r="BN42" s="30"/>
      <c r="BO42" s="30"/>
      <c r="BP42" s="30"/>
      <c r="BQ42" s="30"/>
      <c r="BR42" s="30"/>
      <c r="BS42" s="27"/>
      <c r="BT42" s="27">
        <f>IF('Carga adm p estacas'!AG45=1,1,0)</f>
        <v>0</v>
      </c>
      <c r="BU42" s="27">
        <f>IF('Carga adm p estacas'!AH45=1,2,0)</f>
        <v>0</v>
      </c>
      <c r="BV42" s="27">
        <f>IF('Carga adm p estacas'!AI45=1,3,0)</f>
        <v>0</v>
      </c>
      <c r="BW42" s="27">
        <f>IF('Carga adm p estacas'!AJ45=1,4,0)</f>
        <v>0</v>
      </c>
      <c r="BX42" s="27">
        <f>IF('Carga adm p estacas'!AK45=1,5,0)</f>
        <v>0</v>
      </c>
      <c r="BY42" s="27">
        <f>IF('Carga adm p estacas'!AL45=1,6,0)</f>
        <v>0</v>
      </c>
      <c r="BZ42" s="27">
        <f>IF('Carga adm p estacas'!AM45=1,7,0)</f>
        <v>0</v>
      </c>
      <c r="CA42" s="27">
        <f>IF('Carga adm p estacas'!AN45=1,8,0)</f>
        <v>0</v>
      </c>
      <c r="CB42" s="52">
        <f t="shared" si="13"/>
        <v>0</v>
      </c>
      <c r="CC42" s="50" t="s">
        <v>24</v>
      </c>
      <c r="CD42" s="50" t="s">
        <v>25</v>
      </c>
      <c r="CE42" s="50" t="s">
        <v>26</v>
      </c>
      <c r="CF42" s="50" t="s">
        <v>27</v>
      </c>
      <c r="CG42" s="50" t="s">
        <v>28</v>
      </c>
      <c r="CH42" s="50" t="s">
        <v>29</v>
      </c>
      <c r="CI42" s="50" t="s">
        <v>30</v>
      </c>
      <c r="CJ42" s="50" t="s">
        <v>31</v>
      </c>
      <c r="CK42" s="53" t="e">
        <f>HLOOKUP(CB42,CC12:CJ42,2,1)</f>
        <v>#N/A</v>
      </c>
      <c r="CL42" s="51" t="str">
        <f t="shared" si="14"/>
        <v/>
      </c>
    </row>
    <row r="43" spans="1:90" ht="11.25" customHeight="1" x14ac:dyDescent="0.2">
      <c r="A43" s="32"/>
      <c r="B43" s="31">
        <f>'Carga adm p estacas'!B45</f>
        <v>31</v>
      </c>
      <c r="C43" s="31">
        <f>'Carga adm p estacas'!C45</f>
        <v>0</v>
      </c>
      <c r="D43" s="401" t="str">
        <f t="shared" si="12"/>
        <v/>
      </c>
      <c r="E43" s="401"/>
      <c r="F43" s="31">
        <f>'Carga adm p estacas'!BH45</f>
        <v>0</v>
      </c>
      <c r="G43" s="31" t="str">
        <f>'Carga adm p estacas'!CK45</f>
        <v/>
      </c>
      <c r="H43" s="31" t="str">
        <f>'Carga adm p estacas'!CL45</f>
        <v/>
      </c>
      <c r="I43" s="31" t="str">
        <f>'Carga adm p estacas'!CP45</f>
        <v/>
      </c>
      <c r="J43" s="42"/>
      <c r="K43" s="3"/>
      <c r="L43" s="31">
        <f>'Carga adm p estacas'!B45</f>
        <v>31</v>
      </c>
      <c r="M43" s="31">
        <f t="shared" si="0"/>
        <v>0</v>
      </c>
      <c r="N43" s="401" t="str">
        <f t="shared" si="1"/>
        <v/>
      </c>
      <c r="O43" s="401"/>
      <c r="P43" s="31">
        <f t="shared" si="2"/>
        <v>0</v>
      </c>
      <c r="Q43" s="31">
        <f>'Carga adm p estacas'!EA45</f>
        <v>0</v>
      </c>
      <c r="R43" s="31" t="str">
        <f>'Carga adm p estacas'!EB45</f>
        <v/>
      </c>
      <c r="S43" s="31"/>
      <c r="T43" s="30"/>
      <c r="U43" s="37"/>
      <c r="V43" s="32"/>
      <c r="W43" s="31">
        <f t="shared" si="3"/>
        <v>31</v>
      </c>
      <c r="X43" s="31">
        <f t="shared" si="4"/>
        <v>0</v>
      </c>
      <c r="Y43" s="401" t="str">
        <f t="shared" si="5"/>
        <v/>
      </c>
      <c r="Z43" s="401"/>
      <c r="AA43" s="31" t="str">
        <f>'Carga adm p estacas'!EL45</f>
        <v/>
      </c>
      <c r="AB43" s="31">
        <f>'Carga adm p estacas'!FU45</f>
        <v>0</v>
      </c>
      <c r="AC43" s="31">
        <f>'Carga adm p estacas'!HF45</f>
        <v>0</v>
      </c>
      <c r="AD43" s="31"/>
      <c r="AE43" s="42"/>
      <c r="AF43" s="3"/>
      <c r="AG43" s="31">
        <f t="shared" si="6"/>
        <v>31</v>
      </c>
      <c r="AH43" s="31">
        <f t="shared" si="7"/>
        <v>0</v>
      </c>
      <c r="AI43" s="401" t="str">
        <f t="shared" si="8"/>
        <v/>
      </c>
      <c r="AJ43" s="401"/>
      <c r="AK43" s="31" t="str">
        <f>'Carga adm p estacas'!HM45</f>
        <v/>
      </c>
      <c r="AL43" s="31">
        <f t="shared" si="15"/>
        <v>0</v>
      </c>
      <c r="AM43" s="31">
        <f>'Carga adm p estacas'!IO45</f>
        <v>0</v>
      </c>
      <c r="AN43" s="31"/>
      <c r="AO43" s="30"/>
      <c r="AP43" s="37"/>
      <c r="AQ43" s="32"/>
      <c r="AR43" s="31">
        <f t="shared" si="9"/>
        <v>31</v>
      </c>
      <c r="AS43" s="31">
        <f t="shared" si="10"/>
        <v>0</v>
      </c>
      <c r="AT43" s="401" t="str">
        <f t="shared" si="11"/>
        <v/>
      </c>
      <c r="AU43" s="401"/>
      <c r="AV43" s="31">
        <f>'Carga adm p estacas'!CD102</f>
        <v>0</v>
      </c>
      <c r="AW43" s="31">
        <f>'Carga adm p estacas'!DH102</f>
        <v>0</v>
      </c>
      <c r="AX43" s="31">
        <f>'Carga adm p estacas'!DQ102</f>
        <v>0</v>
      </c>
      <c r="AY43" s="47">
        <f t="shared" si="16"/>
        <v>0</v>
      </c>
      <c r="AZ43" s="30"/>
      <c r="BA43" s="30"/>
      <c r="BB43" s="30"/>
      <c r="BC43" s="30"/>
      <c r="BD43" s="30"/>
      <c r="BE43" s="30"/>
      <c r="BF43" s="30"/>
      <c r="BG43" s="30"/>
      <c r="BH43" s="30"/>
      <c r="BI43" s="30"/>
      <c r="BJ43" s="30"/>
      <c r="BK43" s="37"/>
      <c r="BL43" s="30"/>
      <c r="BM43" s="30"/>
      <c r="BN43" s="30"/>
      <c r="BO43" s="30"/>
      <c r="BP43" s="30"/>
      <c r="BQ43" s="30"/>
      <c r="BR43" s="30"/>
      <c r="BS43" s="27"/>
      <c r="BT43" s="27">
        <f>IF('Carga adm p estacas'!AG46=1,1,0)</f>
        <v>0</v>
      </c>
      <c r="BU43" s="27">
        <f>IF('Carga adm p estacas'!AH46=1,2,0)</f>
        <v>0</v>
      </c>
      <c r="BV43" s="27">
        <f>IF('Carga adm p estacas'!AI46=1,3,0)</f>
        <v>0</v>
      </c>
      <c r="BW43" s="27">
        <f>IF('Carga adm p estacas'!AJ46=1,4,0)</f>
        <v>0</v>
      </c>
      <c r="BX43" s="27">
        <f>IF('Carga adm p estacas'!AK46=1,5,0)</f>
        <v>0</v>
      </c>
      <c r="BY43" s="27">
        <f>IF('Carga adm p estacas'!AL46=1,6,0)</f>
        <v>0</v>
      </c>
      <c r="BZ43" s="27">
        <f>IF('Carga adm p estacas'!AM46=1,7,0)</f>
        <v>0</v>
      </c>
      <c r="CA43" s="27">
        <f>IF('Carga adm p estacas'!AN46=1,8,0)</f>
        <v>0</v>
      </c>
      <c r="CB43" s="52">
        <f t="shared" si="13"/>
        <v>0</v>
      </c>
      <c r="CC43" s="50" t="s">
        <v>24</v>
      </c>
      <c r="CD43" s="50" t="s">
        <v>25</v>
      </c>
      <c r="CE43" s="50" t="s">
        <v>26</v>
      </c>
      <c r="CF43" s="50" t="s">
        <v>27</v>
      </c>
      <c r="CG43" s="50" t="s">
        <v>28</v>
      </c>
      <c r="CH43" s="50" t="s">
        <v>29</v>
      </c>
      <c r="CI43" s="50" t="s">
        <v>30</v>
      </c>
      <c r="CJ43" s="50" t="s">
        <v>31</v>
      </c>
      <c r="CK43" s="53" t="e">
        <f>HLOOKUP(CB43,CC12:CJ43,2,1)</f>
        <v>#N/A</v>
      </c>
      <c r="CL43" s="51" t="str">
        <f t="shared" si="14"/>
        <v/>
      </c>
    </row>
    <row r="44" spans="1:90" ht="11.25" customHeight="1" x14ac:dyDescent="0.2">
      <c r="A44" s="32"/>
      <c r="B44" s="31">
        <f>'Carga adm p estacas'!B46</f>
        <v>32</v>
      </c>
      <c r="C44" s="31">
        <f>'Carga adm p estacas'!C46</f>
        <v>0</v>
      </c>
      <c r="D44" s="401" t="str">
        <f t="shared" si="12"/>
        <v/>
      </c>
      <c r="E44" s="401"/>
      <c r="F44" s="31">
        <f>'Carga adm p estacas'!BH46</f>
        <v>0</v>
      </c>
      <c r="G44" s="31" t="str">
        <f>'Carga adm p estacas'!CK46</f>
        <v/>
      </c>
      <c r="H44" s="31" t="str">
        <f>'Carga adm p estacas'!CL46</f>
        <v/>
      </c>
      <c r="I44" s="31" t="str">
        <f>'Carga adm p estacas'!CP46</f>
        <v/>
      </c>
      <c r="J44" s="42"/>
      <c r="K44" s="3"/>
      <c r="L44" s="31">
        <f>'Carga adm p estacas'!B46</f>
        <v>32</v>
      </c>
      <c r="M44" s="31">
        <f t="shared" si="0"/>
        <v>0</v>
      </c>
      <c r="N44" s="401" t="str">
        <f t="shared" si="1"/>
        <v/>
      </c>
      <c r="O44" s="401"/>
      <c r="P44" s="31">
        <f t="shared" si="2"/>
        <v>0</v>
      </c>
      <c r="Q44" s="31">
        <f>'Carga adm p estacas'!EA46</f>
        <v>0</v>
      </c>
      <c r="R44" s="31" t="str">
        <f>'Carga adm p estacas'!EB46</f>
        <v/>
      </c>
      <c r="S44" s="31"/>
      <c r="T44" s="30"/>
      <c r="U44" s="37"/>
      <c r="V44" s="32"/>
      <c r="W44" s="31">
        <f t="shared" si="3"/>
        <v>32</v>
      </c>
      <c r="X44" s="31">
        <f t="shared" si="4"/>
        <v>0</v>
      </c>
      <c r="Y44" s="401" t="str">
        <f t="shared" si="5"/>
        <v/>
      </c>
      <c r="Z44" s="401"/>
      <c r="AA44" s="31" t="str">
        <f>'Carga adm p estacas'!EL46</f>
        <v/>
      </c>
      <c r="AB44" s="31">
        <f>'Carga adm p estacas'!FU46</f>
        <v>0</v>
      </c>
      <c r="AC44" s="31">
        <f>'Carga adm p estacas'!HF46</f>
        <v>0</v>
      </c>
      <c r="AD44" s="31"/>
      <c r="AE44" s="42"/>
      <c r="AF44" s="3"/>
      <c r="AG44" s="31">
        <f t="shared" si="6"/>
        <v>32</v>
      </c>
      <c r="AH44" s="31">
        <f t="shared" si="7"/>
        <v>0</v>
      </c>
      <c r="AI44" s="401" t="str">
        <f t="shared" si="8"/>
        <v/>
      </c>
      <c r="AJ44" s="401"/>
      <c r="AK44" s="31" t="str">
        <f>'Carga adm p estacas'!HM46</f>
        <v/>
      </c>
      <c r="AL44" s="31">
        <f t="shared" si="15"/>
        <v>0</v>
      </c>
      <c r="AM44" s="31">
        <f>'Carga adm p estacas'!IO46</f>
        <v>0</v>
      </c>
      <c r="AN44" s="31"/>
      <c r="AO44" s="30"/>
      <c r="AP44" s="37"/>
      <c r="AQ44" s="32"/>
      <c r="AR44" s="31">
        <f t="shared" si="9"/>
        <v>32</v>
      </c>
      <c r="AS44" s="31">
        <f t="shared" si="10"/>
        <v>0</v>
      </c>
      <c r="AT44" s="401" t="str">
        <f t="shared" si="11"/>
        <v/>
      </c>
      <c r="AU44" s="401"/>
      <c r="AV44" s="31">
        <f>'Carga adm p estacas'!CD103</f>
        <v>0</v>
      </c>
      <c r="AW44" s="31">
        <f>'Carga adm p estacas'!DH103</f>
        <v>0</v>
      </c>
      <c r="AX44" s="31">
        <f>'Carga adm p estacas'!DQ103</f>
        <v>0</v>
      </c>
      <c r="AY44" s="47">
        <f t="shared" si="16"/>
        <v>0</v>
      </c>
      <c r="AZ44" s="30"/>
      <c r="BA44" s="30"/>
      <c r="BB44" s="30"/>
      <c r="BC44" s="30"/>
      <c r="BD44" s="30"/>
      <c r="BE44" s="30"/>
      <c r="BF44" s="30"/>
      <c r="BG44" s="30"/>
      <c r="BH44" s="30"/>
      <c r="BI44" s="30"/>
      <c r="BJ44" s="30"/>
      <c r="BK44" s="37"/>
      <c r="BL44" s="30"/>
      <c r="BM44" s="30"/>
      <c r="BN44" s="30"/>
      <c r="BO44" s="30"/>
      <c r="BP44" s="30"/>
      <c r="BQ44" s="30"/>
      <c r="BR44" s="30"/>
      <c r="BS44" s="27"/>
      <c r="BT44" s="27">
        <f>IF('Carga adm p estacas'!AG47=1,1,0)</f>
        <v>0</v>
      </c>
      <c r="BU44" s="27">
        <f>IF('Carga adm p estacas'!AH47=1,2,0)</f>
        <v>0</v>
      </c>
      <c r="BV44" s="27">
        <f>IF('Carga adm p estacas'!AI47=1,3,0)</f>
        <v>0</v>
      </c>
      <c r="BW44" s="27">
        <f>IF('Carga adm p estacas'!AJ47=1,4,0)</f>
        <v>0</v>
      </c>
      <c r="BX44" s="27">
        <f>IF('Carga adm p estacas'!AK47=1,5,0)</f>
        <v>0</v>
      </c>
      <c r="BY44" s="27">
        <f>IF('Carga adm p estacas'!AL47=1,6,0)</f>
        <v>0</v>
      </c>
      <c r="BZ44" s="27">
        <f>IF('Carga adm p estacas'!AM47=1,7,0)</f>
        <v>0</v>
      </c>
      <c r="CA44" s="27">
        <f>IF('Carga adm p estacas'!AN47=1,8,0)</f>
        <v>0</v>
      </c>
      <c r="CB44" s="52">
        <f t="shared" si="13"/>
        <v>0</v>
      </c>
      <c r="CC44" s="50" t="s">
        <v>24</v>
      </c>
      <c r="CD44" s="50" t="s">
        <v>25</v>
      </c>
      <c r="CE44" s="50" t="s">
        <v>26</v>
      </c>
      <c r="CF44" s="50" t="s">
        <v>27</v>
      </c>
      <c r="CG44" s="50" t="s">
        <v>28</v>
      </c>
      <c r="CH44" s="50" t="s">
        <v>29</v>
      </c>
      <c r="CI44" s="50" t="s">
        <v>30</v>
      </c>
      <c r="CJ44" s="50" t="s">
        <v>31</v>
      </c>
      <c r="CK44" s="53" t="e">
        <f>HLOOKUP(CB44,CC12:CJ44,2,1)</f>
        <v>#N/A</v>
      </c>
      <c r="CL44" s="51" t="str">
        <f t="shared" si="14"/>
        <v/>
      </c>
    </row>
    <row r="45" spans="1:90" ht="11.25" customHeight="1" x14ac:dyDescent="0.2">
      <c r="A45" s="32"/>
      <c r="B45" s="31">
        <f>'Carga adm p estacas'!B47</f>
        <v>33</v>
      </c>
      <c r="C45" s="31">
        <f>'Carga adm p estacas'!C47</f>
        <v>0</v>
      </c>
      <c r="D45" s="401" t="str">
        <f t="shared" si="12"/>
        <v/>
      </c>
      <c r="E45" s="401"/>
      <c r="F45" s="31">
        <f>'Carga adm p estacas'!BH47</f>
        <v>0</v>
      </c>
      <c r="G45" s="31" t="str">
        <f>'Carga adm p estacas'!CK47</f>
        <v/>
      </c>
      <c r="H45" s="31" t="str">
        <f>'Carga adm p estacas'!CL47</f>
        <v/>
      </c>
      <c r="I45" s="31" t="str">
        <f>'Carga adm p estacas'!CP47</f>
        <v/>
      </c>
      <c r="J45" s="42"/>
      <c r="K45" s="3"/>
      <c r="L45" s="31">
        <f>'Carga adm p estacas'!B47</f>
        <v>33</v>
      </c>
      <c r="M45" s="31">
        <f t="shared" ref="M45:M61" si="17">C45</f>
        <v>0</v>
      </c>
      <c r="N45" s="401" t="str">
        <f t="shared" ref="N45:N61" si="18">D45</f>
        <v/>
      </c>
      <c r="O45" s="401"/>
      <c r="P45" s="31">
        <f t="shared" ref="P45:P61" si="19">F45</f>
        <v>0</v>
      </c>
      <c r="Q45" s="31">
        <f>'Carga adm p estacas'!EA47</f>
        <v>0</v>
      </c>
      <c r="R45" s="31" t="str">
        <f>'Carga adm p estacas'!EB47</f>
        <v/>
      </c>
      <c r="S45" s="31"/>
      <c r="T45" s="30"/>
      <c r="U45" s="37"/>
      <c r="V45" s="32"/>
      <c r="W45" s="31">
        <f t="shared" ref="W45:W61" si="20">L45</f>
        <v>33</v>
      </c>
      <c r="X45" s="31">
        <f t="shared" ref="X45:X61" si="21">M45</f>
        <v>0</v>
      </c>
      <c r="Y45" s="401" t="str">
        <f t="shared" ref="Y45:Y61" si="22">N45</f>
        <v/>
      </c>
      <c r="Z45" s="401"/>
      <c r="AA45" s="31" t="str">
        <f>'Carga adm p estacas'!EL47</f>
        <v/>
      </c>
      <c r="AB45" s="31">
        <f>'Carga adm p estacas'!FU47</f>
        <v>0</v>
      </c>
      <c r="AC45" s="31">
        <f>'Carga adm p estacas'!HF47</f>
        <v>0</v>
      </c>
      <c r="AD45" s="31"/>
      <c r="AE45" s="42"/>
      <c r="AF45" s="3"/>
      <c r="AG45" s="31">
        <f t="shared" ref="AG45:AG61" si="23">W45</f>
        <v>33</v>
      </c>
      <c r="AH45" s="31">
        <f t="shared" ref="AH45:AH61" si="24">X45</f>
        <v>0</v>
      </c>
      <c r="AI45" s="401" t="str">
        <f t="shared" ref="AI45:AI61" si="25">Y45</f>
        <v/>
      </c>
      <c r="AJ45" s="401"/>
      <c r="AK45" s="31" t="str">
        <f>'Carga adm p estacas'!HM47</f>
        <v/>
      </c>
      <c r="AL45" s="31">
        <f t="shared" si="15"/>
        <v>0</v>
      </c>
      <c r="AM45" s="31">
        <f>'Carga adm p estacas'!IO47</f>
        <v>0</v>
      </c>
      <c r="AN45" s="31"/>
      <c r="AO45" s="30"/>
      <c r="AP45" s="37"/>
      <c r="AQ45" s="32"/>
      <c r="AR45" s="31">
        <f t="shared" ref="AR45:AR61" si="26">AG45</f>
        <v>33</v>
      </c>
      <c r="AS45" s="31">
        <f t="shared" ref="AS45:AS61" si="27">AH45</f>
        <v>0</v>
      </c>
      <c r="AT45" s="401" t="str">
        <f t="shared" ref="AT45:AT61" si="28">AI45</f>
        <v/>
      </c>
      <c r="AU45" s="401"/>
      <c r="AV45" s="31">
        <f>'Carga adm p estacas'!CD104</f>
        <v>0</v>
      </c>
      <c r="AW45" s="31">
        <f>'Carga adm p estacas'!DH104</f>
        <v>0</v>
      </c>
      <c r="AX45" s="31">
        <f>'Carga adm p estacas'!DQ104</f>
        <v>0</v>
      </c>
      <c r="AY45" s="47">
        <f t="shared" si="16"/>
        <v>0</v>
      </c>
      <c r="AZ45" s="30"/>
      <c r="BA45" s="30"/>
      <c r="BB45" s="30"/>
      <c r="BC45" s="30"/>
      <c r="BD45" s="30"/>
      <c r="BE45" s="30"/>
      <c r="BF45" s="30"/>
      <c r="BG45" s="30"/>
      <c r="BH45" s="30"/>
      <c r="BI45" s="30"/>
      <c r="BJ45" s="30"/>
      <c r="BK45" s="37"/>
      <c r="BL45" s="30"/>
      <c r="BM45" s="30"/>
      <c r="BN45" s="30"/>
      <c r="BO45" s="30"/>
      <c r="BP45" s="30"/>
      <c r="BQ45" s="30"/>
      <c r="BR45" s="30"/>
      <c r="BS45" s="27"/>
      <c r="BT45" s="27">
        <f>IF('Carga adm p estacas'!AG48=1,1,0)</f>
        <v>0</v>
      </c>
      <c r="BU45" s="27">
        <f>IF('Carga adm p estacas'!AH48=1,2,0)</f>
        <v>0</v>
      </c>
      <c r="BV45" s="27">
        <f>IF('Carga adm p estacas'!AI48=1,3,0)</f>
        <v>0</v>
      </c>
      <c r="BW45" s="27">
        <f>IF('Carga adm p estacas'!AJ48=1,4,0)</f>
        <v>0</v>
      </c>
      <c r="BX45" s="27">
        <f>IF('Carga adm p estacas'!AK48=1,5,0)</f>
        <v>0</v>
      </c>
      <c r="BY45" s="27">
        <f>IF('Carga adm p estacas'!AL48=1,6,0)</f>
        <v>0</v>
      </c>
      <c r="BZ45" s="27">
        <f>IF('Carga adm p estacas'!AM48=1,7,0)</f>
        <v>0</v>
      </c>
      <c r="CA45" s="27">
        <f>IF('Carga adm p estacas'!AN48=1,8,0)</f>
        <v>0</v>
      </c>
      <c r="CB45" s="52">
        <f t="shared" si="13"/>
        <v>0</v>
      </c>
      <c r="CC45" s="50" t="s">
        <v>24</v>
      </c>
      <c r="CD45" s="50" t="s">
        <v>25</v>
      </c>
      <c r="CE45" s="50" t="s">
        <v>26</v>
      </c>
      <c r="CF45" s="50" t="s">
        <v>27</v>
      </c>
      <c r="CG45" s="50" t="s">
        <v>28</v>
      </c>
      <c r="CH45" s="50" t="s">
        <v>29</v>
      </c>
      <c r="CI45" s="50" t="s">
        <v>30</v>
      </c>
      <c r="CJ45" s="50" t="s">
        <v>31</v>
      </c>
      <c r="CK45" s="53" t="e">
        <f>HLOOKUP(CB45,CC12:CJ45,2,1)</f>
        <v>#N/A</v>
      </c>
      <c r="CL45" s="51" t="str">
        <f t="shared" si="14"/>
        <v/>
      </c>
    </row>
    <row r="46" spans="1:90" ht="11.25" customHeight="1" x14ac:dyDescent="0.2">
      <c r="A46" s="32"/>
      <c r="B46" s="31">
        <f>'Carga adm p estacas'!B48</f>
        <v>34</v>
      </c>
      <c r="C46" s="31">
        <f>'Carga adm p estacas'!C48</f>
        <v>0</v>
      </c>
      <c r="D46" s="401" t="str">
        <f t="shared" si="12"/>
        <v/>
      </c>
      <c r="E46" s="401"/>
      <c r="F46" s="31">
        <f>'Carga adm p estacas'!BH48</f>
        <v>0</v>
      </c>
      <c r="G46" s="31" t="str">
        <f>'Carga adm p estacas'!CK48</f>
        <v/>
      </c>
      <c r="H46" s="31" t="str">
        <f>'Carga adm p estacas'!CL48</f>
        <v/>
      </c>
      <c r="I46" s="31" t="str">
        <f>'Carga adm p estacas'!CP48</f>
        <v/>
      </c>
      <c r="J46" s="42"/>
      <c r="K46" s="3"/>
      <c r="L46" s="31">
        <f>'Carga adm p estacas'!B48</f>
        <v>34</v>
      </c>
      <c r="M46" s="31">
        <f t="shared" si="17"/>
        <v>0</v>
      </c>
      <c r="N46" s="401" t="str">
        <f t="shared" si="18"/>
        <v/>
      </c>
      <c r="O46" s="401"/>
      <c r="P46" s="31">
        <f t="shared" si="19"/>
        <v>0</v>
      </c>
      <c r="Q46" s="31">
        <f>'Carga adm p estacas'!EA48</f>
        <v>0</v>
      </c>
      <c r="R46" s="31" t="str">
        <f>'Carga adm p estacas'!EB48</f>
        <v/>
      </c>
      <c r="S46" s="31"/>
      <c r="T46" s="30"/>
      <c r="U46" s="37"/>
      <c r="V46" s="32"/>
      <c r="W46" s="31">
        <f t="shared" si="20"/>
        <v>34</v>
      </c>
      <c r="X46" s="31">
        <f t="shared" si="21"/>
        <v>0</v>
      </c>
      <c r="Y46" s="401" t="str">
        <f t="shared" si="22"/>
        <v/>
      </c>
      <c r="Z46" s="401"/>
      <c r="AA46" s="31" t="str">
        <f>'Carga adm p estacas'!EL48</f>
        <v/>
      </c>
      <c r="AB46" s="31">
        <f>'Carga adm p estacas'!FU48</f>
        <v>0</v>
      </c>
      <c r="AC46" s="31">
        <f>'Carga adm p estacas'!HF48</f>
        <v>0</v>
      </c>
      <c r="AD46" s="31"/>
      <c r="AE46" s="42"/>
      <c r="AF46" s="3"/>
      <c r="AG46" s="31">
        <f t="shared" si="23"/>
        <v>34</v>
      </c>
      <c r="AH46" s="31">
        <f t="shared" si="24"/>
        <v>0</v>
      </c>
      <c r="AI46" s="401" t="str">
        <f t="shared" si="25"/>
        <v/>
      </c>
      <c r="AJ46" s="401"/>
      <c r="AK46" s="31" t="str">
        <f>'Carga adm p estacas'!HM48</f>
        <v/>
      </c>
      <c r="AL46" s="31">
        <f t="shared" si="15"/>
        <v>0</v>
      </c>
      <c r="AM46" s="31">
        <f>'Carga adm p estacas'!IO48</f>
        <v>0</v>
      </c>
      <c r="AN46" s="31"/>
      <c r="AO46" s="30"/>
      <c r="AP46" s="37"/>
      <c r="AQ46" s="32"/>
      <c r="AR46" s="31">
        <f t="shared" si="26"/>
        <v>34</v>
      </c>
      <c r="AS46" s="31">
        <f t="shared" si="27"/>
        <v>0</v>
      </c>
      <c r="AT46" s="401" t="str">
        <f t="shared" si="28"/>
        <v/>
      </c>
      <c r="AU46" s="401"/>
      <c r="AV46" s="31">
        <f>'Carga adm p estacas'!CD105</f>
        <v>0</v>
      </c>
      <c r="AW46" s="31">
        <f>'Carga adm p estacas'!DH105</f>
        <v>0</v>
      </c>
      <c r="AX46" s="31">
        <f>'Carga adm p estacas'!DQ105</f>
        <v>0</v>
      </c>
      <c r="AY46" s="47">
        <f t="shared" si="16"/>
        <v>0</v>
      </c>
      <c r="AZ46" s="30"/>
      <c r="BA46" s="30"/>
      <c r="BB46" s="30"/>
      <c r="BC46" s="30"/>
      <c r="BD46" s="30"/>
      <c r="BE46" s="30"/>
      <c r="BF46" s="30"/>
      <c r="BG46" s="30"/>
      <c r="BH46" s="30"/>
      <c r="BI46" s="30"/>
      <c r="BJ46" s="30"/>
      <c r="BK46" s="37"/>
      <c r="BL46" s="30"/>
      <c r="BM46" s="30"/>
      <c r="BN46" s="30"/>
      <c r="BO46" s="30"/>
      <c r="BP46" s="30"/>
      <c r="BQ46" s="30"/>
      <c r="BR46" s="30"/>
      <c r="BS46" s="27"/>
      <c r="BT46" s="27">
        <f>IF('Carga adm p estacas'!AG49=1,1,0)</f>
        <v>0</v>
      </c>
      <c r="BU46" s="27">
        <f>IF('Carga adm p estacas'!AH49=1,2,0)</f>
        <v>0</v>
      </c>
      <c r="BV46" s="27">
        <f>IF('Carga adm p estacas'!AI49=1,3,0)</f>
        <v>0</v>
      </c>
      <c r="BW46" s="27">
        <f>IF('Carga adm p estacas'!AJ49=1,4,0)</f>
        <v>0</v>
      </c>
      <c r="BX46" s="27">
        <f>IF('Carga adm p estacas'!AK49=1,5,0)</f>
        <v>0</v>
      </c>
      <c r="BY46" s="27">
        <f>IF('Carga adm p estacas'!AL49=1,6,0)</f>
        <v>0</v>
      </c>
      <c r="BZ46" s="27">
        <f>IF('Carga adm p estacas'!AM49=1,7,0)</f>
        <v>0</v>
      </c>
      <c r="CA46" s="27">
        <f>IF('Carga adm p estacas'!AN49=1,8,0)</f>
        <v>0</v>
      </c>
      <c r="CB46" s="52">
        <f t="shared" si="13"/>
        <v>0</v>
      </c>
      <c r="CC46" s="50" t="s">
        <v>24</v>
      </c>
      <c r="CD46" s="50" t="s">
        <v>25</v>
      </c>
      <c r="CE46" s="50" t="s">
        <v>26</v>
      </c>
      <c r="CF46" s="50" t="s">
        <v>27</v>
      </c>
      <c r="CG46" s="50" t="s">
        <v>28</v>
      </c>
      <c r="CH46" s="50" t="s">
        <v>29</v>
      </c>
      <c r="CI46" s="50" t="s">
        <v>30</v>
      </c>
      <c r="CJ46" s="50" t="s">
        <v>31</v>
      </c>
      <c r="CK46" s="53" t="e">
        <f>HLOOKUP(CB46,CC12:CJ46,2,1)</f>
        <v>#N/A</v>
      </c>
      <c r="CL46" s="51" t="str">
        <f t="shared" si="14"/>
        <v/>
      </c>
    </row>
    <row r="47" spans="1:90" ht="11.25" customHeight="1" x14ac:dyDescent="0.2">
      <c r="A47" s="32"/>
      <c r="B47" s="31">
        <f>'Carga adm p estacas'!B49</f>
        <v>35</v>
      </c>
      <c r="C47" s="31">
        <f>'Carga adm p estacas'!C49</f>
        <v>0</v>
      </c>
      <c r="D47" s="401" t="str">
        <f t="shared" si="12"/>
        <v/>
      </c>
      <c r="E47" s="401"/>
      <c r="F47" s="31">
        <f>'Carga adm p estacas'!BH49</f>
        <v>0</v>
      </c>
      <c r="G47" s="31" t="str">
        <f>'Carga adm p estacas'!CK49</f>
        <v/>
      </c>
      <c r="H47" s="31" t="str">
        <f>'Carga adm p estacas'!CL49</f>
        <v/>
      </c>
      <c r="I47" s="31" t="str">
        <f>'Carga adm p estacas'!CP49</f>
        <v/>
      </c>
      <c r="J47" s="42"/>
      <c r="K47" s="3"/>
      <c r="L47" s="31">
        <f>'Carga adm p estacas'!B49</f>
        <v>35</v>
      </c>
      <c r="M47" s="31">
        <f t="shared" si="17"/>
        <v>0</v>
      </c>
      <c r="N47" s="401" t="str">
        <f t="shared" si="18"/>
        <v/>
      </c>
      <c r="O47" s="401"/>
      <c r="P47" s="31">
        <f t="shared" si="19"/>
        <v>0</v>
      </c>
      <c r="Q47" s="31">
        <f>'Carga adm p estacas'!EA49</f>
        <v>0</v>
      </c>
      <c r="R47" s="31" t="str">
        <f>'Carga adm p estacas'!EB49</f>
        <v/>
      </c>
      <c r="S47" s="31"/>
      <c r="T47" s="30"/>
      <c r="U47" s="37"/>
      <c r="V47" s="32"/>
      <c r="W47" s="31">
        <f t="shared" si="20"/>
        <v>35</v>
      </c>
      <c r="X47" s="31">
        <f t="shared" si="21"/>
        <v>0</v>
      </c>
      <c r="Y47" s="401" t="str">
        <f t="shared" si="22"/>
        <v/>
      </c>
      <c r="Z47" s="401"/>
      <c r="AA47" s="31" t="str">
        <f>'Carga adm p estacas'!EL49</f>
        <v/>
      </c>
      <c r="AB47" s="31">
        <f>'Carga adm p estacas'!FU49</f>
        <v>0</v>
      </c>
      <c r="AC47" s="31">
        <f>'Carga adm p estacas'!HF49</f>
        <v>0</v>
      </c>
      <c r="AD47" s="31"/>
      <c r="AE47" s="42"/>
      <c r="AF47" s="3"/>
      <c r="AG47" s="31">
        <f t="shared" si="23"/>
        <v>35</v>
      </c>
      <c r="AH47" s="31">
        <f t="shared" si="24"/>
        <v>0</v>
      </c>
      <c r="AI47" s="401" t="str">
        <f t="shared" si="25"/>
        <v/>
      </c>
      <c r="AJ47" s="401"/>
      <c r="AK47" s="31" t="str">
        <f>'Carga adm p estacas'!HM49</f>
        <v/>
      </c>
      <c r="AL47" s="31">
        <f t="shared" si="15"/>
        <v>0</v>
      </c>
      <c r="AM47" s="31">
        <f>'Carga adm p estacas'!IO49</f>
        <v>0</v>
      </c>
      <c r="AN47" s="31"/>
      <c r="AO47" s="30"/>
      <c r="AP47" s="37"/>
      <c r="AQ47" s="32"/>
      <c r="AR47" s="31">
        <f t="shared" si="26"/>
        <v>35</v>
      </c>
      <c r="AS47" s="31">
        <f t="shared" si="27"/>
        <v>0</v>
      </c>
      <c r="AT47" s="401" t="str">
        <f t="shared" si="28"/>
        <v/>
      </c>
      <c r="AU47" s="401"/>
      <c r="AV47" s="31">
        <f>'Carga adm p estacas'!CD106</f>
        <v>0</v>
      </c>
      <c r="AW47" s="31">
        <f>'Carga adm p estacas'!DH106</f>
        <v>0</v>
      </c>
      <c r="AX47" s="31">
        <f>'Carga adm p estacas'!DQ106</f>
        <v>0</v>
      </c>
      <c r="AY47" s="47">
        <f t="shared" si="16"/>
        <v>0</v>
      </c>
      <c r="AZ47" s="30"/>
      <c r="BA47" s="30"/>
      <c r="BB47" s="30"/>
      <c r="BC47" s="30"/>
      <c r="BD47" s="30"/>
      <c r="BE47" s="30"/>
      <c r="BF47" s="30"/>
      <c r="BG47" s="30"/>
      <c r="BH47" s="30"/>
      <c r="BI47" s="30"/>
      <c r="BJ47" s="30"/>
      <c r="BK47" s="37"/>
      <c r="BL47" s="30"/>
      <c r="BM47" s="30"/>
      <c r="BN47" s="30"/>
      <c r="BO47" s="30"/>
      <c r="BP47" s="30"/>
      <c r="BQ47" s="30"/>
      <c r="BR47" s="30"/>
      <c r="BS47" s="27"/>
      <c r="BT47" s="27">
        <f>IF('Carga adm p estacas'!AG50=1,1,0)</f>
        <v>0</v>
      </c>
      <c r="BU47" s="27">
        <f>IF('Carga adm p estacas'!AH50=1,2,0)</f>
        <v>0</v>
      </c>
      <c r="BV47" s="27">
        <f>IF('Carga adm p estacas'!AI50=1,3,0)</f>
        <v>0</v>
      </c>
      <c r="BW47" s="27">
        <f>IF('Carga adm p estacas'!AJ50=1,4,0)</f>
        <v>0</v>
      </c>
      <c r="BX47" s="27">
        <f>IF('Carga adm p estacas'!AK50=1,5,0)</f>
        <v>0</v>
      </c>
      <c r="BY47" s="27">
        <f>IF('Carga adm p estacas'!AL50=1,6,0)</f>
        <v>0</v>
      </c>
      <c r="BZ47" s="27">
        <f>IF('Carga adm p estacas'!AM50=1,7,0)</f>
        <v>0</v>
      </c>
      <c r="CA47" s="27">
        <f>IF('Carga adm p estacas'!AN50=1,8,0)</f>
        <v>0</v>
      </c>
      <c r="CB47" s="52">
        <f t="shared" si="13"/>
        <v>0</v>
      </c>
      <c r="CC47" s="50" t="s">
        <v>24</v>
      </c>
      <c r="CD47" s="50" t="s">
        <v>25</v>
      </c>
      <c r="CE47" s="50" t="s">
        <v>26</v>
      </c>
      <c r="CF47" s="50" t="s">
        <v>27</v>
      </c>
      <c r="CG47" s="50" t="s">
        <v>28</v>
      </c>
      <c r="CH47" s="50" t="s">
        <v>29</v>
      </c>
      <c r="CI47" s="50" t="s">
        <v>30</v>
      </c>
      <c r="CJ47" s="50" t="s">
        <v>31</v>
      </c>
      <c r="CK47" s="53" t="e">
        <f>HLOOKUP(CB47,CC12:CJ47,2,1)</f>
        <v>#N/A</v>
      </c>
      <c r="CL47" s="51" t="str">
        <f t="shared" si="14"/>
        <v/>
      </c>
    </row>
    <row r="48" spans="1:90" ht="11.25" customHeight="1" x14ac:dyDescent="0.2">
      <c r="A48" s="32"/>
      <c r="B48" s="31">
        <f>'Carga adm p estacas'!B50</f>
        <v>36</v>
      </c>
      <c r="C48" s="31">
        <f>'Carga adm p estacas'!C50</f>
        <v>0</v>
      </c>
      <c r="D48" s="401" t="str">
        <f t="shared" si="12"/>
        <v/>
      </c>
      <c r="E48" s="401"/>
      <c r="F48" s="31">
        <f>'Carga adm p estacas'!BH50</f>
        <v>0</v>
      </c>
      <c r="G48" s="31" t="str">
        <f>'Carga adm p estacas'!CK50</f>
        <v/>
      </c>
      <c r="H48" s="31" t="str">
        <f>'Carga adm p estacas'!CL50</f>
        <v/>
      </c>
      <c r="I48" s="31" t="str">
        <f>'Carga adm p estacas'!CP50</f>
        <v/>
      </c>
      <c r="J48" s="42"/>
      <c r="K48" s="3"/>
      <c r="L48" s="31">
        <f>'Carga adm p estacas'!B50</f>
        <v>36</v>
      </c>
      <c r="M48" s="31">
        <f t="shared" si="17"/>
        <v>0</v>
      </c>
      <c r="N48" s="401" t="str">
        <f t="shared" si="18"/>
        <v/>
      </c>
      <c r="O48" s="401"/>
      <c r="P48" s="31">
        <f t="shared" si="19"/>
        <v>0</v>
      </c>
      <c r="Q48" s="31">
        <f>'Carga adm p estacas'!EA50</f>
        <v>0</v>
      </c>
      <c r="R48" s="31" t="str">
        <f>'Carga adm p estacas'!EB50</f>
        <v/>
      </c>
      <c r="S48" s="31"/>
      <c r="T48" s="30"/>
      <c r="U48" s="37"/>
      <c r="V48" s="32"/>
      <c r="W48" s="31">
        <f t="shared" si="20"/>
        <v>36</v>
      </c>
      <c r="X48" s="31">
        <f t="shared" si="21"/>
        <v>0</v>
      </c>
      <c r="Y48" s="401" t="str">
        <f t="shared" si="22"/>
        <v/>
      </c>
      <c r="Z48" s="401"/>
      <c r="AA48" s="31" t="str">
        <f>'Carga adm p estacas'!EL50</f>
        <v/>
      </c>
      <c r="AB48" s="31">
        <f>'Carga adm p estacas'!FU50</f>
        <v>0</v>
      </c>
      <c r="AC48" s="31">
        <f>'Carga adm p estacas'!HF50</f>
        <v>0</v>
      </c>
      <c r="AD48" s="31"/>
      <c r="AE48" s="42"/>
      <c r="AF48" s="3"/>
      <c r="AG48" s="31">
        <f t="shared" si="23"/>
        <v>36</v>
      </c>
      <c r="AH48" s="31">
        <f t="shared" si="24"/>
        <v>0</v>
      </c>
      <c r="AI48" s="401" t="str">
        <f t="shared" si="25"/>
        <v/>
      </c>
      <c r="AJ48" s="401"/>
      <c r="AK48" s="31" t="str">
        <f>'Carga adm p estacas'!HM50</f>
        <v/>
      </c>
      <c r="AL48" s="31">
        <f t="shared" si="15"/>
        <v>0</v>
      </c>
      <c r="AM48" s="31">
        <f>'Carga adm p estacas'!IO50</f>
        <v>0</v>
      </c>
      <c r="AN48" s="31"/>
      <c r="AO48" s="30"/>
      <c r="AP48" s="37"/>
      <c r="AQ48" s="32"/>
      <c r="AR48" s="31">
        <f t="shared" si="26"/>
        <v>36</v>
      </c>
      <c r="AS48" s="31">
        <f t="shared" si="27"/>
        <v>0</v>
      </c>
      <c r="AT48" s="401" t="str">
        <f t="shared" si="28"/>
        <v/>
      </c>
      <c r="AU48" s="401"/>
      <c r="AV48" s="31">
        <f>'Carga adm p estacas'!CD107</f>
        <v>0</v>
      </c>
      <c r="AW48" s="31">
        <f>'Carga adm p estacas'!DH107</f>
        <v>0</v>
      </c>
      <c r="AX48" s="31">
        <f>'Carga adm p estacas'!DQ107</f>
        <v>0</v>
      </c>
      <c r="AY48" s="47">
        <f t="shared" si="16"/>
        <v>0</v>
      </c>
      <c r="AZ48" s="30"/>
      <c r="BA48" s="30"/>
      <c r="BB48" s="30"/>
      <c r="BC48" s="30"/>
      <c r="BD48" s="30"/>
      <c r="BE48" s="30"/>
      <c r="BF48" s="30"/>
      <c r="BG48" s="30"/>
      <c r="BH48" s="30"/>
      <c r="BI48" s="30"/>
      <c r="BJ48" s="30"/>
      <c r="BK48" s="37"/>
      <c r="BL48" s="30"/>
      <c r="BM48" s="30"/>
      <c r="BN48" s="30"/>
      <c r="BO48" s="30"/>
      <c r="BP48" s="30"/>
      <c r="BQ48" s="30"/>
      <c r="BR48" s="30"/>
      <c r="BS48" s="27"/>
      <c r="BT48" s="27">
        <f>IF('Carga adm p estacas'!AG51=1,1,0)</f>
        <v>0</v>
      </c>
      <c r="BU48" s="27">
        <f>IF('Carga adm p estacas'!AH51=1,2,0)</f>
        <v>0</v>
      </c>
      <c r="BV48" s="27">
        <f>IF('Carga adm p estacas'!AI51=1,3,0)</f>
        <v>0</v>
      </c>
      <c r="BW48" s="27">
        <f>IF('Carga adm p estacas'!AJ51=1,4,0)</f>
        <v>0</v>
      </c>
      <c r="BX48" s="27">
        <f>IF('Carga adm p estacas'!AK51=1,5,0)</f>
        <v>0</v>
      </c>
      <c r="BY48" s="27">
        <f>IF('Carga adm p estacas'!AL51=1,6,0)</f>
        <v>0</v>
      </c>
      <c r="BZ48" s="27">
        <f>IF('Carga adm p estacas'!AM51=1,7,0)</f>
        <v>0</v>
      </c>
      <c r="CA48" s="27">
        <f>IF('Carga adm p estacas'!AN51=1,8,0)</f>
        <v>0</v>
      </c>
      <c r="CB48" s="52">
        <f t="shared" si="13"/>
        <v>0</v>
      </c>
      <c r="CC48" s="50" t="s">
        <v>24</v>
      </c>
      <c r="CD48" s="50" t="s">
        <v>25</v>
      </c>
      <c r="CE48" s="50" t="s">
        <v>26</v>
      </c>
      <c r="CF48" s="50" t="s">
        <v>27</v>
      </c>
      <c r="CG48" s="50" t="s">
        <v>28</v>
      </c>
      <c r="CH48" s="50" t="s">
        <v>29</v>
      </c>
      <c r="CI48" s="50" t="s">
        <v>30</v>
      </c>
      <c r="CJ48" s="50" t="s">
        <v>31</v>
      </c>
      <c r="CK48" s="53" t="e">
        <f>HLOOKUP(CB48,CC12:CJ48,2,1)</f>
        <v>#N/A</v>
      </c>
      <c r="CL48" s="51" t="str">
        <f t="shared" si="14"/>
        <v/>
      </c>
    </row>
    <row r="49" spans="1:90" ht="11.25" customHeight="1" x14ac:dyDescent="0.2">
      <c r="A49" s="32"/>
      <c r="B49" s="31">
        <f>'Carga adm p estacas'!B51</f>
        <v>37</v>
      </c>
      <c r="C49" s="31">
        <f>'Carga adm p estacas'!C51</f>
        <v>0</v>
      </c>
      <c r="D49" s="401" t="str">
        <f t="shared" si="12"/>
        <v/>
      </c>
      <c r="E49" s="401"/>
      <c r="F49" s="31">
        <f>'Carga adm p estacas'!BH51</f>
        <v>0</v>
      </c>
      <c r="G49" s="31" t="str">
        <f>'Carga adm p estacas'!CK51</f>
        <v/>
      </c>
      <c r="H49" s="31" t="str">
        <f>'Carga adm p estacas'!CL51</f>
        <v/>
      </c>
      <c r="I49" s="31" t="str">
        <f>'Carga adm p estacas'!CP51</f>
        <v/>
      </c>
      <c r="J49" s="42"/>
      <c r="K49" s="3"/>
      <c r="L49" s="31">
        <f>'Carga adm p estacas'!B51</f>
        <v>37</v>
      </c>
      <c r="M49" s="31">
        <f t="shared" si="17"/>
        <v>0</v>
      </c>
      <c r="N49" s="401" t="str">
        <f t="shared" si="18"/>
        <v/>
      </c>
      <c r="O49" s="401"/>
      <c r="P49" s="31">
        <f t="shared" si="19"/>
        <v>0</v>
      </c>
      <c r="Q49" s="31">
        <f>'Carga adm p estacas'!EA51</f>
        <v>0</v>
      </c>
      <c r="R49" s="31" t="str">
        <f>'Carga adm p estacas'!EB51</f>
        <v/>
      </c>
      <c r="S49" s="31"/>
      <c r="T49" s="30"/>
      <c r="U49" s="37"/>
      <c r="V49" s="32"/>
      <c r="W49" s="31">
        <f t="shared" si="20"/>
        <v>37</v>
      </c>
      <c r="X49" s="31">
        <f t="shared" si="21"/>
        <v>0</v>
      </c>
      <c r="Y49" s="401" t="str">
        <f t="shared" si="22"/>
        <v/>
      </c>
      <c r="Z49" s="401"/>
      <c r="AA49" s="31" t="str">
        <f>'Carga adm p estacas'!EL51</f>
        <v/>
      </c>
      <c r="AB49" s="31">
        <f>'Carga adm p estacas'!FU51</f>
        <v>0</v>
      </c>
      <c r="AC49" s="31">
        <f>'Carga adm p estacas'!HF51</f>
        <v>0</v>
      </c>
      <c r="AD49" s="31"/>
      <c r="AE49" s="42"/>
      <c r="AF49" s="3"/>
      <c r="AG49" s="31">
        <f t="shared" si="23"/>
        <v>37</v>
      </c>
      <c r="AH49" s="31">
        <f t="shared" si="24"/>
        <v>0</v>
      </c>
      <c r="AI49" s="401" t="str">
        <f t="shared" si="25"/>
        <v/>
      </c>
      <c r="AJ49" s="401"/>
      <c r="AK49" s="31" t="str">
        <f>'Carga adm p estacas'!HM51</f>
        <v/>
      </c>
      <c r="AL49" s="31">
        <f t="shared" si="15"/>
        <v>0</v>
      </c>
      <c r="AM49" s="31">
        <f>'Carga adm p estacas'!IO51</f>
        <v>0</v>
      </c>
      <c r="AN49" s="31"/>
      <c r="AO49" s="30"/>
      <c r="AP49" s="37"/>
      <c r="AQ49" s="32"/>
      <c r="AR49" s="31">
        <f t="shared" si="26"/>
        <v>37</v>
      </c>
      <c r="AS49" s="31">
        <f t="shared" si="27"/>
        <v>0</v>
      </c>
      <c r="AT49" s="401" t="str">
        <f t="shared" si="28"/>
        <v/>
      </c>
      <c r="AU49" s="401"/>
      <c r="AV49" s="31">
        <f>'Carga adm p estacas'!CD108</f>
        <v>0</v>
      </c>
      <c r="AW49" s="31">
        <f>'Carga adm p estacas'!DH108</f>
        <v>0</v>
      </c>
      <c r="AX49" s="31">
        <f>'Carga adm p estacas'!DQ108</f>
        <v>0</v>
      </c>
      <c r="AY49" s="47">
        <f t="shared" si="16"/>
        <v>0</v>
      </c>
      <c r="AZ49" s="30"/>
      <c r="BA49" s="30"/>
      <c r="BB49" s="30"/>
      <c r="BC49" s="30"/>
      <c r="BD49" s="30"/>
      <c r="BE49" s="30"/>
      <c r="BF49" s="30"/>
      <c r="BG49" s="30"/>
      <c r="BH49" s="30"/>
      <c r="BI49" s="30"/>
      <c r="BJ49" s="30"/>
      <c r="BK49" s="37"/>
      <c r="BL49" s="30"/>
      <c r="BM49" s="30"/>
      <c r="BN49" s="30"/>
      <c r="BO49" s="30"/>
      <c r="BP49" s="30"/>
      <c r="BQ49" s="30"/>
      <c r="BR49" s="30"/>
      <c r="BS49" s="27"/>
      <c r="BT49" s="27">
        <f>IF('Carga adm p estacas'!AG52=1,1,0)</f>
        <v>0</v>
      </c>
      <c r="BU49" s="27">
        <f>IF('Carga adm p estacas'!AH52=1,2,0)</f>
        <v>0</v>
      </c>
      <c r="BV49" s="27">
        <f>IF('Carga adm p estacas'!AI52=1,3,0)</f>
        <v>0</v>
      </c>
      <c r="BW49" s="27">
        <f>IF('Carga adm p estacas'!AJ52=1,4,0)</f>
        <v>0</v>
      </c>
      <c r="BX49" s="27">
        <f>IF('Carga adm p estacas'!AK52=1,5,0)</f>
        <v>0</v>
      </c>
      <c r="BY49" s="27">
        <f>IF('Carga adm p estacas'!AL52=1,6,0)</f>
        <v>0</v>
      </c>
      <c r="BZ49" s="27">
        <f>IF('Carga adm p estacas'!AM52=1,7,0)</f>
        <v>0</v>
      </c>
      <c r="CA49" s="27">
        <f>IF('Carga adm p estacas'!AN52=1,8,0)</f>
        <v>0</v>
      </c>
      <c r="CB49" s="52">
        <f t="shared" si="13"/>
        <v>0</v>
      </c>
      <c r="CC49" s="50" t="s">
        <v>24</v>
      </c>
      <c r="CD49" s="50" t="s">
        <v>25</v>
      </c>
      <c r="CE49" s="50" t="s">
        <v>26</v>
      </c>
      <c r="CF49" s="50" t="s">
        <v>27</v>
      </c>
      <c r="CG49" s="50" t="s">
        <v>28</v>
      </c>
      <c r="CH49" s="50" t="s">
        <v>29</v>
      </c>
      <c r="CI49" s="50" t="s">
        <v>30</v>
      </c>
      <c r="CJ49" s="50" t="s">
        <v>31</v>
      </c>
      <c r="CK49" s="53" t="e">
        <f>HLOOKUP(CB49,CC12:CJ49,2,1)</f>
        <v>#N/A</v>
      </c>
      <c r="CL49" s="51" t="str">
        <f t="shared" si="14"/>
        <v/>
      </c>
    </row>
    <row r="50" spans="1:90" ht="11.25" customHeight="1" x14ac:dyDescent="0.2">
      <c r="A50" s="32"/>
      <c r="B50" s="31">
        <f>'Carga adm p estacas'!B52</f>
        <v>38</v>
      </c>
      <c r="C50" s="31">
        <f>'Carga adm p estacas'!C52</f>
        <v>0</v>
      </c>
      <c r="D50" s="401" t="str">
        <f t="shared" si="12"/>
        <v/>
      </c>
      <c r="E50" s="401"/>
      <c r="F50" s="31">
        <f>'Carga adm p estacas'!BH52</f>
        <v>0</v>
      </c>
      <c r="G50" s="31" t="str">
        <f>'Carga adm p estacas'!CK52</f>
        <v/>
      </c>
      <c r="H50" s="31" t="str">
        <f>'Carga adm p estacas'!CL52</f>
        <v/>
      </c>
      <c r="I50" s="31" t="str">
        <f>'Carga adm p estacas'!CP52</f>
        <v/>
      </c>
      <c r="J50" s="42"/>
      <c r="K50" s="3"/>
      <c r="L50" s="31">
        <f>'Carga adm p estacas'!B52</f>
        <v>38</v>
      </c>
      <c r="M50" s="31">
        <f t="shared" si="17"/>
        <v>0</v>
      </c>
      <c r="N50" s="401" t="str">
        <f t="shared" si="18"/>
        <v/>
      </c>
      <c r="O50" s="401"/>
      <c r="P50" s="31">
        <f t="shared" si="19"/>
        <v>0</v>
      </c>
      <c r="Q50" s="31">
        <f>'Carga adm p estacas'!EA52</f>
        <v>0</v>
      </c>
      <c r="R50" s="31" t="str">
        <f>'Carga adm p estacas'!EB52</f>
        <v/>
      </c>
      <c r="S50" s="31"/>
      <c r="T50" s="30"/>
      <c r="U50" s="37"/>
      <c r="V50" s="32"/>
      <c r="W50" s="31">
        <f t="shared" si="20"/>
        <v>38</v>
      </c>
      <c r="X50" s="31">
        <f t="shared" si="21"/>
        <v>0</v>
      </c>
      <c r="Y50" s="401" t="str">
        <f t="shared" si="22"/>
        <v/>
      </c>
      <c r="Z50" s="401"/>
      <c r="AA50" s="31" t="str">
        <f>'Carga adm p estacas'!EL52</f>
        <v/>
      </c>
      <c r="AB50" s="31">
        <f>'Carga adm p estacas'!FU52</f>
        <v>0</v>
      </c>
      <c r="AC50" s="31">
        <f>'Carga adm p estacas'!HF52</f>
        <v>0</v>
      </c>
      <c r="AD50" s="31"/>
      <c r="AE50" s="42"/>
      <c r="AF50" s="3"/>
      <c r="AG50" s="31">
        <f t="shared" si="23"/>
        <v>38</v>
      </c>
      <c r="AH50" s="31">
        <f t="shared" si="24"/>
        <v>0</v>
      </c>
      <c r="AI50" s="401" t="str">
        <f t="shared" si="25"/>
        <v/>
      </c>
      <c r="AJ50" s="401"/>
      <c r="AK50" s="31" t="str">
        <f>'Carga adm p estacas'!HM52</f>
        <v/>
      </c>
      <c r="AL50" s="31">
        <f t="shared" si="15"/>
        <v>0</v>
      </c>
      <c r="AM50" s="31">
        <f>'Carga adm p estacas'!IO52</f>
        <v>0</v>
      </c>
      <c r="AN50" s="31"/>
      <c r="AO50" s="30"/>
      <c r="AP50" s="37"/>
      <c r="AQ50" s="32"/>
      <c r="AR50" s="31">
        <f t="shared" si="26"/>
        <v>38</v>
      </c>
      <c r="AS50" s="31">
        <f t="shared" si="27"/>
        <v>0</v>
      </c>
      <c r="AT50" s="401" t="str">
        <f t="shared" si="28"/>
        <v/>
      </c>
      <c r="AU50" s="401"/>
      <c r="AV50" s="31">
        <f>'Carga adm p estacas'!CD109</f>
        <v>0</v>
      </c>
      <c r="AW50" s="31">
        <f>'Carga adm p estacas'!DH109</f>
        <v>0</v>
      </c>
      <c r="AX50" s="31">
        <f>'Carga adm p estacas'!DQ109</f>
        <v>0</v>
      </c>
      <c r="AY50" s="47">
        <f t="shared" si="16"/>
        <v>0</v>
      </c>
      <c r="AZ50" s="30"/>
      <c r="BA50" s="30"/>
      <c r="BB50" s="30"/>
      <c r="BC50" s="30"/>
      <c r="BD50" s="30"/>
      <c r="BE50" s="30"/>
      <c r="BF50" s="30"/>
      <c r="BG50" s="30"/>
      <c r="BH50" s="30"/>
      <c r="BI50" s="30"/>
      <c r="BJ50" s="30"/>
      <c r="BK50" s="37"/>
      <c r="BL50" s="30"/>
      <c r="BM50" s="30"/>
      <c r="BN50" s="30"/>
      <c r="BO50" s="30"/>
      <c r="BP50" s="30"/>
      <c r="BQ50" s="30"/>
      <c r="BR50" s="30"/>
      <c r="BS50" s="27"/>
      <c r="BT50" s="27">
        <f>IF('Carga adm p estacas'!AG53=1,1,0)</f>
        <v>0</v>
      </c>
      <c r="BU50" s="27">
        <f>IF('Carga adm p estacas'!AH53=1,2,0)</f>
        <v>0</v>
      </c>
      <c r="BV50" s="27">
        <f>IF('Carga adm p estacas'!AI53=1,3,0)</f>
        <v>0</v>
      </c>
      <c r="BW50" s="27">
        <f>IF('Carga adm p estacas'!AJ53=1,4,0)</f>
        <v>0</v>
      </c>
      <c r="BX50" s="27">
        <f>IF('Carga adm p estacas'!AK53=1,5,0)</f>
        <v>0</v>
      </c>
      <c r="BY50" s="27">
        <f>IF('Carga adm p estacas'!AL53=1,6,0)</f>
        <v>0</v>
      </c>
      <c r="BZ50" s="27">
        <f>IF('Carga adm p estacas'!AM53=1,7,0)</f>
        <v>0</v>
      </c>
      <c r="CA50" s="27">
        <f>IF('Carga adm p estacas'!AN53=1,8,0)</f>
        <v>0</v>
      </c>
      <c r="CB50" s="52">
        <f t="shared" si="13"/>
        <v>0</v>
      </c>
      <c r="CC50" s="50" t="s">
        <v>24</v>
      </c>
      <c r="CD50" s="50" t="s">
        <v>25</v>
      </c>
      <c r="CE50" s="50" t="s">
        <v>26</v>
      </c>
      <c r="CF50" s="50" t="s">
        <v>27</v>
      </c>
      <c r="CG50" s="50" t="s">
        <v>28</v>
      </c>
      <c r="CH50" s="50" t="s">
        <v>29</v>
      </c>
      <c r="CI50" s="50" t="s">
        <v>30</v>
      </c>
      <c r="CJ50" s="50" t="s">
        <v>31</v>
      </c>
      <c r="CK50" s="53" t="e">
        <f>HLOOKUP(CB50,CC12:CJ50,2,1)</f>
        <v>#N/A</v>
      </c>
      <c r="CL50" s="51" t="str">
        <f t="shared" si="14"/>
        <v/>
      </c>
    </row>
    <row r="51" spans="1:90" ht="11.25" customHeight="1" x14ac:dyDescent="0.2">
      <c r="A51" s="32"/>
      <c r="B51" s="31">
        <f>'Carga adm p estacas'!B53</f>
        <v>39</v>
      </c>
      <c r="C51" s="31">
        <f>'Carga adm p estacas'!C53</f>
        <v>0</v>
      </c>
      <c r="D51" s="401" t="str">
        <f t="shared" si="12"/>
        <v/>
      </c>
      <c r="E51" s="401"/>
      <c r="F51" s="31">
        <f>'Carga adm p estacas'!BH53</f>
        <v>0</v>
      </c>
      <c r="G51" s="31" t="str">
        <f>'Carga adm p estacas'!CK53</f>
        <v/>
      </c>
      <c r="H51" s="31" t="str">
        <f>'Carga adm p estacas'!CL53</f>
        <v/>
      </c>
      <c r="I51" s="31" t="str">
        <f>'Carga adm p estacas'!CP53</f>
        <v/>
      </c>
      <c r="J51" s="42"/>
      <c r="K51" s="3"/>
      <c r="L51" s="31">
        <f>'Carga adm p estacas'!B53</f>
        <v>39</v>
      </c>
      <c r="M51" s="31">
        <f t="shared" si="17"/>
        <v>0</v>
      </c>
      <c r="N51" s="401" t="str">
        <f t="shared" si="18"/>
        <v/>
      </c>
      <c r="O51" s="401"/>
      <c r="P51" s="31">
        <f t="shared" si="19"/>
        <v>0</v>
      </c>
      <c r="Q51" s="31">
        <f>'Carga adm p estacas'!EA53</f>
        <v>0</v>
      </c>
      <c r="R51" s="31" t="str">
        <f>'Carga adm p estacas'!EB53</f>
        <v/>
      </c>
      <c r="S51" s="31"/>
      <c r="T51" s="30"/>
      <c r="U51" s="37"/>
      <c r="V51" s="32"/>
      <c r="W51" s="31">
        <f t="shared" si="20"/>
        <v>39</v>
      </c>
      <c r="X51" s="31">
        <f t="shared" si="21"/>
        <v>0</v>
      </c>
      <c r="Y51" s="401" t="str">
        <f t="shared" si="22"/>
        <v/>
      </c>
      <c r="Z51" s="401"/>
      <c r="AA51" s="31" t="str">
        <f>'Carga adm p estacas'!EL53</f>
        <v/>
      </c>
      <c r="AB51" s="31">
        <f>'Carga adm p estacas'!FU53</f>
        <v>0</v>
      </c>
      <c r="AC51" s="31">
        <f>'Carga adm p estacas'!HF53</f>
        <v>0</v>
      </c>
      <c r="AD51" s="31"/>
      <c r="AE51" s="42"/>
      <c r="AF51" s="3"/>
      <c r="AG51" s="31">
        <f t="shared" si="23"/>
        <v>39</v>
      </c>
      <c r="AH51" s="31">
        <f t="shared" si="24"/>
        <v>0</v>
      </c>
      <c r="AI51" s="401" t="str">
        <f t="shared" si="25"/>
        <v/>
      </c>
      <c r="AJ51" s="401"/>
      <c r="AK51" s="31" t="str">
        <f>'Carga adm p estacas'!HM53</f>
        <v/>
      </c>
      <c r="AL51" s="31">
        <f t="shared" si="15"/>
        <v>0</v>
      </c>
      <c r="AM51" s="31">
        <f>'Carga adm p estacas'!IO53</f>
        <v>0</v>
      </c>
      <c r="AN51" s="31"/>
      <c r="AO51" s="30"/>
      <c r="AP51" s="37"/>
      <c r="AQ51" s="32"/>
      <c r="AR51" s="31">
        <f t="shared" si="26"/>
        <v>39</v>
      </c>
      <c r="AS51" s="31">
        <f t="shared" si="27"/>
        <v>0</v>
      </c>
      <c r="AT51" s="401" t="str">
        <f t="shared" si="28"/>
        <v/>
      </c>
      <c r="AU51" s="401"/>
      <c r="AV51" s="31">
        <f>'Carga adm p estacas'!CD110</f>
        <v>0</v>
      </c>
      <c r="AW51" s="31">
        <f>'Carga adm p estacas'!DH110</f>
        <v>0</v>
      </c>
      <c r="AX51" s="31">
        <f>'Carga adm p estacas'!DQ110</f>
        <v>0</v>
      </c>
      <c r="AY51" s="47">
        <f t="shared" si="16"/>
        <v>0</v>
      </c>
      <c r="AZ51" s="30"/>
      <c r="BA51" s="30"/>
      <c r="BB51" s="30"/>
      <c r="BC51" s="30"/>
      <c r="BD51" s="30"/>
      <c r="BE51" s="30"/>
      <c r="BF51" s="30"/>
      <c r="BG51" s="30"/>
      <c r="BH51" s="30"/>
      <c r="BI51" s="30"/>
      <c r="BJ51" s="30"/>
      <c r="BK51" s="37"/>
      <c r="BL51" s="30"/>
      <c r="BM51" s="30"/>
      <c r="BN51" s="30"/>
      <c r="BO51" s="30"/>
      <c r="BP51" s="30"/>
      <c r="BQ51" s="30"/>
      <c r="BR51" s="30"/>
      <c r="BS51" s="27"/>
      <c r="BT51" s="27">
        <f>IF('Carga adm p estacas'!AG54=1,1,0)</f>
        <v>0</v>
      </c>
      <c r="BU51" s="27">
        <f>IF('Carga adm p estacas'!AH54=1,2,0)</f>
        <v>0</v>
      </c>
      <c r="BV51" s="27">
        <f>IF('Carga adm p estacas'!AI54=1,3,0)</f>
        <v>0</v>
      </c>
      <c r="BW51" s="27">
        <f>IF('Carga adm p estacas'!AJ54=1,4,0)</f>
        <v>0</v>
      </c>
      <c r="BX51" s="27">
        <f>IF('Carga adm p estacas'!AK54=1,5,0)</f>
        <v>0</v>
      </c>
      <c r="BY51" s="27">
        <f>IF('Carga adm p estacas'!AL54=1,6,0)</f>
        <v>0</v>
      </c>
      <c r="BZ51" s="27">
        <f>IF('Carga adm p estacas'!AM54=1,7,0)</f>
        <v>0</v>
      </c>
      <c r="CA51" s="27">
        <f>IF('Carga adm p estacas'!AN54=1,8,0)</f>
        <v>0</v>
      </c>
      <c r="CB51" s="52">
        <f t="shared" si="13"/>
        <v>0</v>
      </c>
      <c r="CC51" s="50" t="s">
        <v>24</v>
      </c>
      <c r="CD51" s="50" t="s">
        <v>25</v>
      </c>
      <c r="CE51" s="50" t="s">
        <v>26</v>
      </c>
      <c r="CF51" s="50" t="s">
        <v>27</v>
      </c>
      <c r="CG51" s="50" t="s">
        <v>28</v>
      </c>
      <c r="CH51" s="50" t="s">
        <v>29</v>
      </c>
      <c r="CI51" s="50" t="s">
        <v>30</v>
      </c>
      <c r="CJ51" s="50" t="s">
        <v>31</v>
      </c>
      <c r="CK51" s="53" t="e">
        <f>HLOOKUP(CB51,CC12:CJ51,2,1)</f>
        <v>#N/A</v>
      </c>
      <c r="CL51" s="51" t="str">
        <f t="shared" si="14"/>
        <v/>
      </c>
    </row>
    <row r="52" spans="1:90" ht="11.25" customHeight="1" x14ac:dyDescent="0.2">
      <c r="A52" s="32"/>
      <c r="B52" s="31">
        <f>'Carga adm p estacas'!B54</f>
        <v>40</v>
      </c>
      <c r="C52" s="31">
        <f>'Carga adm p estacas'!C54</f>
        <v>0</v>
      </c>
      <c r="D52" s="401" t="str">
        <f t="shared" si="12"/>
        <v/>
      </c>
      <c r="E52" s="401"/>
      <c r="F52" s="31">
        <f>'Carga adm p estacas'!BH54</f>
        <v>0</v>
      </c>
      <c r="G52" s="31" t="str">
        <f>'Carga adm p estacas'!CK54</f>
        <v/>
      </c>
      <c r="H52" s="31" t="str">
        <f>'Carga adm p estacas'!CL54</f>
        <v/>
      </c>
      <c r="I52" s="31" t="str">
        <f>'Carga adm p estacas'!CP54</f>
        <v/>
      </c>
      <c r="J52" s="42"/>
      <c r="K52" s="3"/>
      <c r="L52" s="31">
        <f>'Carga adm p estacas'!B54</f>
        <v>40</v>
      </c>
      <c r="M52" s="31">
        <f t="shared" si="17"/>
        <v>0</v>
      </c>
      <c r="N52" s="401" t="str">
        <f t="shared" si="18"/>
        <v/>
      </c>
      <c r="O52" s="401"/>
      <c r="P52" s="31">
        <f t="shared" si="19"/>
        <v>0</v>
      </c>
      <c r="Q52" s="31">
        <f>'Carga adm p estacas'!EA54</f>
        <v>0</v>
      </c>
      <c r="R52" s="31" t="str">
        <f>'Carga adm p estacas'!EB54</f>
        <v/>
      </c>
      <c r="S52" s="31"/>
      <c r="T52" s="30"/>
      <c r="U52" s="37"/>
      <c r="V52" s="32"/>
      <c r="W52" s="31">
        <f t="shared" si="20"/>
        <v>40</v>
      </c>
      <c r="X52" s="31">
        <f t="shared" si="21"/>
        <v>0</v>
      </c>
      <c r="Y52" s="401" t="str">
        <f t="shared" si="22"/>
        <v/>
      </c>
      <c r="Z52" s="401"/>
      <c r="AA52" s="31" t="str">
        <f>'Carga adm p estacas'!EL54</f>
        <v/>
      </c>
      <c r="AB52" s="31">
        <f>'Carga adm p estacas'!FU54</f>
        <v>0</v>
      </c>
      <c r="AC52" s="31">
        <f>'Carga adm p estacas'!HF54</f>
        <v>0</v>
      </c>
      <c r="AD52" s="31"/>
      <c r="AE52" s="42"/>
      <c r="AF52" s="3"/>
      <c r="AG52" s="31">
        <f t="shared" si="23"/>
        <v>40</v>
      </c>
      <c r="AH52" s="31">
        <f t="shared" si="24"/>
        <v>0</v>
      </c>
      <c r="AI52" s="401" t="str">
        <f t="shared" si="25"/>
        <v/>
      </c>
      <c r="AJ52" s="401"/>
      <c r="AK52" s="31" t="str">
        <f>'Carga adm p estacas'!HM54</f>
        <v/>
      </c>
      <c r="AL52" s="31">
        <f t="shared" si="15"/>
        <v>0</v>
      </c>
      <c r="AM52" s="31">
        <f>'Carga adm p estacas'!IO54</f>
        <v>0</v>
      </c>
      <c r="AN52" s="31"/>
      <c r="AO52" s="30"/>
      <c r="AP52" s="37"/>
      <c r="AQ52" s="32"/>
      <c r="AR52" s="31">
        <f t="shared" si="26"/>
        <v>40</v>
      </c>
      <c r="AS52" s="31">
        <f t="shared" si="27"/>
        <v>0</v>
      </c>
      <c r="AT52" s="401" t="str">
        <f t="shared" si="28"/>
        <v/>
      </c>
      <c r="AU52" s="401"/>
      <c r="AV52" s="31">
        <f>'Carga adm p estacas'!CD111</f>
        <v>0</v>
      </c>
      <c r="AW52" s="31">
        <f>'Carga adm p estacas'!DH111</f>
        <v>0</v>
      </c>
      <c r="AX52" s="31">
        <f>'Carga adm p estacas'!DQ111</f>
        <v>0</v>
      </c>
      <c r="AY52" s="47">
        <f t="shared" si="16"/>
        <v>0</v>
      </c>
      <c r="AZ52" s="30"/>
      <c r="BA52" s="30"/>
      <c r="BB52" s="30"/>
      <c r="BC52" s="30"/>
      <c r="BD52" s="30"/>
      <c r="BE52" s="30"/>
      <c r="BF52" s="30"/>
      <c r="BG52" s="30"/>
      <c r="BH52" s="30"/>
      <c r="BI52" s="30"/>
      <c r="BJ52" s="30"/>
      <c r="BK52" s="37"/>
      <c r="BL52" s="30"/>
      <c r="BM52" s="30"/>
      <c r="BN52" s="30"/>
      <c r="BO52" s="30"/>
      <c r="BP52" s="30"/>
      <c r="BQ52" s="30"/>
      <c r="BR52" s="30"/>
      <c r="BS52" s="27"/>
      <c r="BT52" s="27">
        <f>IF('Carga adm p estacas'!AG55=1,1,0)</f>
        <v>0</v>
      </c>
      <c r="BU52" s="27">
        <f>IF('Carga adm p estacas'!AH55=1,2,0)</f>
        <v>0</v>
      </c>
      <c r="BV52" s="27">
        <f>IF('Carga adm p estacas'!AI55=1,3,0)</f>
        <v>0</v>
      </c>
      <c r="BW52" s="27">
        <f>IF('Carga adm p estacas'!AJ55=1,4,0)</f>
        <v>0</v>
      </c>
      <c r="BX52" s="27">
        <f>IF('Carga adm p estacas'!AK55=1,5,0)</f>
        <v>0</v>
      </c>
      <c r="BY52" s="27">
        <f>IF('Carga adm p estacas'!AL55=1,6,0)</f>
        <v>0</v>
      </c>
      <c r="BZ52" s="27">
        <f>IF('Carga adm p estacas'!AM55=1,7,0)</f>
        <v>0</v>
      </c>
      <c r="CA52" s="27">
        <f>IF('Carga adm p estacas'!AN55=1,8,0)</f>
        <v>0</v>
      </c>
      <c r="CB52" s="52">
        <f t="shared" si="13"/>
        <v>0</v>
      </c>
      <c r="CC52" s="50" t="s">
        <v>24</v>
      </c>
      <c r="CD52" s="50" t="s">
        <v>25</v>
      </c>
      <c r="CE52" s="50" t="s">
        <v>26</v>
      </c>
      <c r="CF52" s="50" t="s">
        <v>27</v>
      </c>
      <c r="CG52" s="50" t="s">
        <v>28</v>
      </c>
      <c r="CH52" s="50" t="s">
        <v>29</v>
      </c>
      <c r="CI52" s="50" t="s">
        <v>30</v>
      </c>
      <c r="CJ52" s="50" t="s">
        <v>31</v>
      </c>
      <c r="CK52" s="53" t="e">
        <f>HLOOKUP(CB52,CC12:CJ52,2,1)</f>
        <v>#N/A</v>
      </c>
      <c r="CL52" s="51" t="str">
        <f t="shared" si="14"/>
        <v/>
      </c>
    </row>
    <row r="53" spans="1:90" ht="11.25" customHeight="1" x14ac:dyDescent="0.2">
      <c r="A53" s="32"/>
      <c r="B53" s="31">
        <f>'Carga adm p estacas'!B55</f>
        <v>41</v>
      </c>
      <c r="C53" s="31">
        <f>'Carga adm p estacas'!C55</f>
        <v>0</v>
      </c>
      <c r="D53" s="401" t="str">
        <f t="shared" si="12"/>
        <v/>
      </c>
      <c r="E53" s="401"/>
      <c r="F53" s="31">
        <f>'Carga adm p estacas'!BH55</f>
        <v>0</v>
      </c>
      <c r="G53" s="31" t="str">
        <f>'Carga adm p estacas'!CK55</f>
        <v/>
      </c>
      <c r="H53" s="31" t="str">
        <f>'Carga adm p estacas'!CL55</f>
        <v/>
      </c>
      <c r="I53" s="31" t="str">
        <f>'Carga adm p estacas'!CP55</f>
        <v/>
      </c>
      <c r="J53" s="42"/>
      <c r="K53" s="3"/>
      <c r="L53" s="31">
        <f>'Carga adm p estacas'!B55</f>
        <v>41</v>
      </c>
      <c r="M53" s="31">
        <f t="shared" si="17"/>
        <v>0</v>
      </c>
      <c r="N53" s="401" t="str">
        <f t="shared" si="18"/>
        <v/>
      </c>
      <c r="O53" s="401"/>
      <c r="P53" s="31">
        <f t="shared" si="19"/>
        <v>0</v>
      </c>
      <c r="Q53" s="31">
        <f>'Carga adm p estacas'!EA55</f>
        <v>0</v>
      </c>
      <c r="R53" s="31" t="str">
        <f>'Carga adm p estacas'!EB55</f>
        <v/>
      </c>
      <c r="S53" s="31"/>
      <c r="T53" s="30"/>
      <c r="U53" s="37"/>
      <c r="V53" s="32"/>
      <c r="W53" s="31">
        <f t="shared" si="20"/>
        <v>41</v>
      </c>
      <c r="X53" s="31">
        <f t="shared" si="21"/>
        <v>0</v>
      </c>
      <c r="Y53" s="401" t="str">
        <f t="shared" si="22"/>
        <v/>
      </c>
      <c r="Z53" s="401"/>
      <c r="AA53" s="31" t="str">
        <f>'Carga adm p estacas'!EL55</f>
        <v/>
      </c>
      <c r="AB53" s="31">
        <f>'Carga adm p estacas'!FU55</f>
        <v>0</v>
      </c>
      <c r="AC53" s="31">
        <f>'Carga adm p estacas'!HF55</f>
        <v>0</v>
      </c>
      <c r="AD53" s="31"/>
      <c r="AE53" s="42"/>
      <c r="AF53" s="3"/>
      <c r="AG53" s="31">
        <f t="shared" si="23"/>
        <v>41</v>
      </c>
      <c r="AH53" s="31">
        <f t="shared" si="24"/>
        <v>0</v>
      </c>
      <c r="AI53" s="401" t="str">
        <f t="shared" si="25"/>
        <v/>
      </c>
      <c r="AJ53" s="401"/>
      <c r="AK53" s="31" t="str">
        <f>'Carga adm p estacas'!HM55</f>
        <v/>
      </c>
      <c r="AL53" s="31">
        <f t="shared" si="15"/>
        <v>0</v>
      </c>
      <c r="AM53" s="31">
        <f>'Carga adm p estacas'!IO55</f>
        <v>0</v>
      </c>
      <c r="AN53" s="31"/>
      <c r="AO53" s="30"/>
      <c r="AP53" s="37"/>
      <c r="AQ53" s="32"/>
      <c r="AR53" s="31">
        <f t="shared" si="26"/>
        <v>41</v>
      </c>
      <c r="AS53" s="31">
        <f t="shared" si="27"/>
        <v>0</v>
      </c>
      <c r="AT53" s="401" t="str">
        <f t="shared" si="28"/>
        <v/>
      </c>
      <c r="AU53" s="401"/>
      <c r="AV53" s="31">
        <f>'Carga adm p estacas'!CD112</f>
        <v>0</v>
      </c>
      <c r="AW53" s="31">
        <f>'Carga adm p estacas'!DH112</f>
        <v>0</v>
      </c>
      <c r="AX53" s="31">
        <f>'Carga adm p estacas'!DQ112</f>
        <v>0</v>
      </c>
      <c r="AY53" s="47">
        <f t="shared" si="16"/>
        <v>0</v>
      </c>
      <c r="AZ53" s="30"/>
      <c r="BA53" s="30"/>
      <c r="BB53" s="30"/>
      <c r="BC53" s="30"/>
      <c r="BD53" s="30"/>
      <c r="BE53" s="30"/>
      <c r="BF53" s="30"/>
      <c r="BG53" s="30"/>
      <c r="BH53" s="30"/>
      <c r="BI53" s="30"/>
      <c r="BJ53" s="30"/>
      <c r="BK53" s="37"/>
      <c r="BL53" s="30"/>
      <c r="BM53" s="30"/>
      <c r="BN53" s="30"/>
      <c r="BO53" s="30"/>
      <c r="BP53" s="30"/>
      <c r="BQ53" s="30"/>
      <c r="BR53" s="30"/>
      <c r="BS53" s="27"/>
      <c r="BT53" s="27">
        <f>IF('Carga adm p estacas'!AG56=1,1,0)</f>
        <v>0</v>
      </c>
      <c r="BU53" s="27">
        <f>IF('Carga adm p estacas'!AH56=1,2,0)</f>
        <v>0</v>
      </c>
      <c r="BV53" s="27">
        <f>IF('Carga adm p estacas'!AI56=1,3,0)</f>
        <v>0</v>
      </c>
      <c r="BW53" s="27">
        <f>IF('Carga adm p estacas'!AJ56=1,4,0)</f>
        <v>0</v>
      </c>
      <c r="BX53" s="27">
        <f>IF('Carga adm p estacas'!AK56=1,5,0)</f>
        <v>0</v>
      </c>
      <c r="BY53" s="27">
        <f>IF('Carga adm p estacas'!AL56=1,6,0)</f>
        <v>0</v>
      </c>
      <c r="BZ53" s="27">
        <f>IF('Carga adm p estacas'!AM56=1,7,0)</f>
        <v>0</v>
      </c>
      <c r="CA53" s="27">
        <f>IF('Carga adm p estacas'!AN56=1,8,0)</f>
        <v>0</v>
      </c>
      <c r="CB53" s="52">
        <f t="shared" si="13"/>
        <v>0</v>
      </c>
      <c r="CC53" s="50" t="s">
        <v>24</v>
      </c>
      <c r="CD53" s="50" t="s">
        <v>25</v>
      </c>
      <c r="CE53" s="50" t="s">
        <v>26</v>
      </c>
      <c r="CF53" s="50" t="s">
        <v>27</v>
      </c>
      <c r="CG53" s="50" t="s">
        <v>28</v>
      </c>
      <c r="CH53" s="50" t="s">
        <v>29</v>
      </c>
      <c r="CI53" s="50" t="s">
        <v>30</v>
      </c>
      <c r="CJ53" s="50" t="s">
        <v>31</v>
      </c>
      <c r="CK53" s="53" t="e">
        <f>HLOOKUP(CB53,CC12:CJ53,2,1)</f>
        <v>#N/A</v>
      </c>
      <c r="CL53" s="51" t="str">
        <f t="shared" si="14"/>
        <v/>
      </c>
    </row>
    <row r="54" spans="1:90" ht="11.25" customHeight="1" x14ac:dyDescent="0.2">
      <c r="A54" s="32"/>
      <c r="B54" s="31">
        <f>'Carga adm p estacas'!B56</f>
        <v>42</v>
      </c>
      <c r="C54" s="31">
        <f>'Carga adm p estacas'!C56</f>
        <v>0</v>
      </c>
      <c r="D54" s="401" t="str">
        <f t="shared" si="12"/>
        <v/>
      </c>
      <c r="E54" s="401"/>
      <c r="F54" s="31">
        <f>'Carga adm p estacas'!BH56</f>
        <v>0</v>
      </c>
      <c r="G54" s="31" t="str">
        <f>'Carga adm p estacas'!CK56</f>
        <v/>
      </c>
      <c r="H54" s="31" t="str">
        <f>'Carga adm p estacas'!CL56</f>
        <v/>
      </c>
      <c r="I54" s="31" t="str">
        <f>'Carga adm p estacas'!CP56</f>
        <v/>
      </c>
      <c r="J54" s="42"/>
      <c r="K54" s="3"/>
      <c r="L54" s="31">
        <f>'Carga adm p estacas'!B56</f>
        <v>42</v>
      </c>
      <c r="M54" s="31">
        <f t="shared" si="17"/>
        <v>0</v>
      </c>
      <c r="N54" s="401" t="str">
        <f t="shared" si="18"/>
        <v/>
      </c>
      <c r="O54" s="401"/>
      <c r="P54" s="31">
        <f t="shared" si="19"/>
        <v>0</v>
      </c>
      <c r="Q54" s="31">
        <f>'Carga adm p estacas'!EA56</f>
        <v>0</v>
      </c>
      <c r="R54" s="31" t="str">
        <f>'Carga adm p estacas'!EB56</f>
        <v/>
      </c>
      <c r="S54" s="31"/>
      <c r="T54" s="30"/>
      <c r="U54" s="37"/>
      <c r="V54" s="32"/>
      <c r="W54" s="31">
        <f t="shared" si="20"/>
        <v>42</v>
      </c>
      <c r="X54" s="31">
        <f t="shared" si="21"/>
        <v>0</v>
      </c>
      <c r="Y54" s="401" t="str">
        <f t="shared" si="22"/>
        <v/>
      </c>
      <c r="Z54" s="401"/>
      <c r="AA54" s="31" t="str">
        <f>'Carga adm p estacas'!EL56</f>
        <v/>
      </c>
      <c r="AB54" s="31">
        <f>'Carga adm p estacas'!FU56</f>
        <v>0</v>
      </c>
      <c r="AC54" s="31">
        <f>'Carga adm p estacas'!HF56</f>
        <v>0</v>
      </c>
      <c r="AD54" s="31"/>
      <c r="AE54" s="42"/>
      <c r="AF54" s="3"/>
      <c r="AG54" s="31">
        <f t="shared" si="23"/>
        <v>42</v>
      </c>
      <c r="AH54" s="31">
        <f t="shared" si="24"/>
        <v>0</v>
      </c>
      <c r="AI54" s="401" t="str">
        <f t="shared" si="25"/>
        <v/>
      </c>
      <c r="AJ54" s="401"/>
      <c r="AK54" s="31" t="str">
        <f>'Carga adm p estacas'!HM56</f>
        <v/>
      </c>
      <c r="AL54" s="31">
        <f t="shared" si="15"/>
        <v>0</v>
      </c>
      <c r="AM54" s="31">
        <f>'Carga adm p estacas'!IO56</f>
        <v>0</v>
      </c>
      <c r="AN54" s="31"/>
      <c r="AO54" s="30"/>
      <c r="AP54" s="37"/>
      <c r="AQ54" s="32"/>
      <c r="AR54" s="31">
        <f t="shared" si="26"/>
        <v>42</v>
      </c>
      <c r="AS54" s="31">
        <f t="shared" si="27"/>
        <v>0</v>
      </c>
      <c r="AT54" s="401" t="str">
        <f t="shared" si="28"/>
        <v/>
      </c>
      <c r="AU54" s="401"/>
      <c r="AV54" s="31">
        <f>'Carga adm p estacas'!CD113</f>
        <v>0</v>
      </c>
      <c r="AW54" s="31">
        <f>'Carga adm p estacas'!DH113</f>
        <v>0</v>
      </c>
      <c r="AX54" s="31">
        <f>'Carga adm p estacas'!DQ113</f>
        <v>0</v>
      </c>
      <c r="AY54" s="47">
        <f t="shared" si="16"/>
        <v>0</v>
      </c>
      <c r="AZ54" s="30"/>
      <c r="BA54" s="30"/>
      <c r="BB54" s="30"/>
      <c r="BC54" s="30"/>
      <c r="BD54" s="30"/>
      <c r="BE54" s="30"/>
      <c r="BF54" s="30"/>
      <c r="BG54" s="30"/>
      <c r="BH54" s="30"/>
      <c r="BI54" s="30"/>
      <c r="BJ54" s="30"/>
      <c r="BK54" s="37"/>
      <c r="BL54" s="30"/>
      <c r="BM54" s="30"/>
      <c r="BN54" s="30"/>
      <c r="BO54" s="30"/>
      <c r="BP54" s="30"/>
      <c r="BQ54" s="30"/>
      <c r="BR54" s="30"/>
      <c r="BS54" s="27"/>
      <c r="BT54" s="27">
        <f>IF('Carga adm p estacas'!AG57=1,1,0)</f>
        <v>0</v>
      </c>
      <c r="BU54" s="27">
        <f>IF('Carga adm p estacas'!AH57=1,2,0)</f>
        <v>0</v>
      </c>
      <c r="BV54" s="27">
        <f>IF('Carga adm p estacas'!AI57=1,3,0)</f>
        <v>0</v>
      </c>
      <c r="BW54" s="27">
        <f>IF('Carga adm p estacas'!AJ57=1,4,0)</f>
        <v>0</v>
      </c>
      <c r="BX54" s="27">
        <f>IF('Carga adm p estacas'!AK57=1,5,0)</f>
        <v>0</v>
      </c>
      <c r="BY54" s="27">
        <f>IF('Carga adm p estacas'!AL57=1,6,0)</f>
        <v>0</v>
      </c>
      <c r="BZ54" s="27">
        <f>IF('Carga adm p estacas'!AM57=1,7,0)</f>
        <v>0</v>
      </c>
      <c r="CA54" s="27">
        <f>IF('Carga adm p estacas'!AN57=1,8,0)</f>
        <v>0</v>
      </c>
      <c r="CB54" s="52">
        <f t="shared" si="13"/>
        <v>0</v>
      </c>
      <c r="CC54" s="50" t="s">
        <v>24</v>
      </c>
      <c r="CD54" s="50" t="s">
        <v>25</v>
      </c>
      <c r="CE54" s="50" t="s">
        <v>26</v>
      </c>
      <c r="CF54" s="50" t="s">
        <v>27</v>
      </c>
      <c r="CG54" s="50" t="s">
        <v>28</v>
      </c>
      <c r="CH54" s="50" t="s">
        <v>29</v>
      </c>
      <c r="CI54" s="50" t="s">
        <v>30</v>
      </c>
      <c r="CJ54" s="50" t="s">
        <v>31</v>
      </c>
      <c r="CK54" s="53" t="e">
        <f>HLOOKUP(CB54,CC12:CJ54,2,1)</f>
        <v>#N/A</v>
      </c>
      <c r="CL54" s="51" t="str">
        <f t="shared" si="14"/>
        <v/>
      </c>
    </row>
    <row r="55" spans="1:90" ht="11.25" customHeight="1" x14ac:dyDescent="0.2">
      <c r="A55" s="32"/>
      <c r="B55" s="31">
        <f>'Carga adm p estacas'!B57</f>
        <v>43</v>
      </c>
      <c r="C55" s="31">
        <f>'Carga adm p estacas'!C57</f>
        <v>0</v>
      </c>
      <c r="D55" s="401" t="str">
        <f t="shared" si="12"/>
        <v/>
      </c>
      <c r="E55" s="401"/>
      <c r="F55" s="31">
        <f>'Carga adm p estacas'!BH57</f>
        <v>0</v>
      </c>
      <c r="G55" s="31" t="str">
        <f>'Carga adm p estacas'!CK57</f>
        <v/>
      </c>
      <c r="H55" s="31" t="str">
        <f>'Carga adm p estacas'!CL57</f>
        <v/>
      </c>
      <c r="I55" s="31" t="str">
        <f>'Carga adm p estacas'!CP57</f>
        <v/>
      </c>
      <c r="J55" s="42"/>
      <c r="K55" s="3"/>
      <c r="L55" s="31">
        <f>'Carga adm p estacas'!B57</f>
        <v>43</v>
      </c>
      <c r="M55" s="31">
        <f t="shared" si="17"/>
        <v>0</v>
      </c>
      <c r="N55" s="401" t="str">
        <f t="shared" si="18"/>
        <v/>
      </c>
      <c r="O55" s="401"/>
      <c r="P55" s="31">
        <f t="shared" si="19"/>
        <v>0</v>
      </c>
      <c r="Q55" s="31">
        <f>'Carga adm p estacas'!EA57</f>
        <v>0</v>
      </c>
      <c r="R55" s="31" t="str">
        <f>'Carga adm p estacas'!EB57</f>
        <v/>
      </c>
      <c r="S55" s="31"/>
      <c r="T55" s="30"/>
      <c r="U55" s="37"/>
      <c r="V55" s="32"/>
      <c r="W55" s="31">
        <f t="shared" si="20"/>
        <v>43</v>
      </c>
      <c r="X55" s="31">
        <f t="shared" si="21"/>
        <v>0</v>
      </c>
      <c r="Y55" s="401" t="str">
        <f t="shared" si="22"/>
        <v/>
      </c>
      <c r="Z55" s="401"/>
      <c r="AA55" s="31" t="str">
        <f>'Carga adm p estacas'!EL57</f>
        <v/>
      </c>
      <c r="AB55" s="31">
        <f>'Carga adm p estacas'!FU57</f>
        <v>0</v>
      </c>
      <c r="AC55" s="31">
        <f>'Carga adm p estacas'!HF57</f>
        <v>0</v>
      </c>
      <c r="AD55" s="31"/>
      <c r="AE55" s="42"/>
      <c r="AF55" s="3"/>
      <c r="AG55" s="31">
        <f t="shared" si="23"/>
        <v>43</v>
      </c>
      <c r="AH55" s="31">
        <f t="shared" si="24"/>
        <v>0</v>
      </c>
      <c r="AI55" s="401" t="str">
        <f t="shared" si="25"/>
        <v/>
      </c>
      <c r="AJ55" s="401"/>
      <c r="AK55" s="31" t="str">
        <f>'Carga adm p estacas'!HM57</f>
        <v/>
      </c>
      <c r="AL55" s="31">
        <f t="shared" si="15"/>
        <v>0</v>
      </c>
      <c r="AM55" s="31">
        <f>'Carga adm p estacas'!IO57</f>
        <v>0</v>
      </c>
      <c r="AN55" s="31"/>
      <c r="AO55" s="30"/>
      <c r="AP55" s="37"/>
      <c r="AQ55" s="32"/>
      <c r="AR55" s="31">
        <f t="shared" si="26"/>
        <v>43</v>
      </c>
      <c r="AS55" s="31">
        <f t="shared" si="27"/>
        <v>0</v>
      </c>
      <c r="AT55" s="401" t="str">
        <f t="shared" si="28"/>
        <v/>
      </c>
      <c r="AU55" s="401"/>
      <c r="AV55" s="31">
        <f>'Carga adm p estacas'!CD114</f>
        <v>0</v>
      </c>
      <c r="AW55" s="31">
        <f>'Carga adm p estacas'!DH114</f>
        <v>0</v>
      </c>
      <c r="AX55" s="31">
        <f>'Carga adm p estacas'!DQ114</f>
        <v>0</v>
      </c>
      <c r="AY55" s="47">
        <f t="shared" si="16"/>
        <v>0</v>
      </c>
      <c r="AZ55" s="30"/>
      <c r="BA55" s="30"/>
      <c r="BB55" s="30"/>
      <c r="BC55" s="30"/>
      <c r="BD55" s="30"/>
      <c r="BE55" s="30"/>
      <c r="BF55" s="30"/>
      <c r="BG55" s="30"/>
      <c r="BH55" s="30"/>
      <c r="BI55" s="30"/>
      <c r="BJ55" s="30"/>
      <c r="BK55" s="37"/>
      <c r="BL55" s="30"/>
      <c r="BM55" s="30"/>
      <c r="BN55" s="30"/>
      <c r="BO55" s="30"/>
      <c r="BP55" s="30"/>
      <c r="BQ55" s="30"/>
      <c r="BR55" s="30"/>
      <c r="BS55" s="27"/>
      <c r="BT55" s="27">
        <f>IF('Carga adm p estacas'!AG58=1,1,0)</f>
        <v>0</v>
      </c>
      <c r="BU55" s="27">
        <f>IF('Carga adm p estacas'!AH58=1,2,0)</f>
        <v>0</v>
      </c>
      <c r="BV55" s="27">
        <f>IF('Carga adm p estacas'!AI58=1,3,0)</f>
        <v>0</v>
      </c>
      <c r="BW55" s="27">
        <f>IF('Carga adm p estacas'!AJ58=1,4,0)</f>
        <v>0</v>
      </c>
      <c r="BX55" s="27">
        <f>IF('Carga adm p estacas'!AK58=1,5,0)</f>
        <v>0</v>
      </c>
      <c r="BY55" s="27">
        <f>IF('Carga adm p estacas'!AL58=1,6,0)</f>
        <v>0</v>
      </c>
      <c r="BZ55" s="27">
        <f>IF('Carga adm p estacas'!AM58=1,7,0)</f>
        <v>0</v>
      </c>
      <c r="CA55" s="27">
        <f>IF('Carga adm p estacas'!AN58=1,8,0)</f>
        <v>0</v>
      </c>
      <c r="CB55" s="52">
        <f t="shared" si="13"/>
        <v>0</v>
      </c>
      <c r="CC55" s="50" t="s">
        <v>24</v>
      </c>
      <c r="CD55" s="50" t="s">
        <v>25</v>
      </c>
      <c r="CE55" s="50" t="s">
        <v>26</v>
      </c>
      <c r="CF55" s="50" t="s">
        <v>27</v>
      </c>
      <c r="CG55" s="50" t="s">
        <v>28</v>
      </c>
      <c r="CH55" s="50" t="s">
        <v>29</v>
      </c>
      <c r="CI55" s="50" t="s">
        <v>30</v>
      </c>
      <c r="CJ55" s="50" t="s">
        <v>31</v>
      </c>
      <c r="CK55" s="53" t="e">
        <f>HLOOKUP(CB55,CC12:CJ55,2,1)</f>
        <v>#N/A</v>
      </c>
      <c r="CL55" s="51" t="str">
        <f t="shared" si="14"/>
        <v/>
      </c>
    </row>
    <row r="56" spans="1:90" ht="11.25" customHeight="1" x14ac:dyDescent="0.2">
      <c r="A56" s="32"/>
      <c r="B56" s="31">
        <f>'Carga adm p estacas'!B58</f>
        <v>44</v>
      </c>
      <c r="C56" s="31">
        <f>'Carga adm p estacas'!C58</f>
        <v>0</v>
      </c>
      <c r="D56" s="401" t="str">
        <f t="shared" si="12"/>
        <v/>
      </c>
      <c r="E56" s="401"/>
      <c r="F56" s="31">
        <f>'Carga adm p estacas'!BH58</f>
        <v>0</v>
      </c>
      <c r="G56" s="31" t="str">
        <f>'Carga adm p estacas'!CK58</f>
        <v/>
      </c>
      <c r="H56" s="31" t="str">
        <f>'Carga adm p estacas'!CL58</f>
        <v/>
      </c>
      <c r="I56" s="31" t="str">
        <f>'Carga adm p estacas'!CP58</f>
        <v/>
      </c>
      <c r="J56" s="42"/>
      <c r="K56" s="3"/>
      <c r="L56" s="31">
        <f>'Carga adm p estacas'!B58</f>
        <v>44</v>
      </c>
      <c r="M56" s="31">
        <f t="shared" si="17"/>
        <v>0</v>
      </c>
      <c r="N56" s="401" t="str">
        <f t="shared" si="18"/>
        <v/>
      </c>
      <c r="O56" s="401"/>
      <c r="P56" s="31">
        <f t="shared" si="19"/>
        <v>0</v>
      </c>
      <c r="Q56" s="31">
        <f>'Carga adm p estacas'!EA58</f>
        <v>0</v>
      </c>
      <c r="R56" s="31" t="str">
        <f>'Carga adm p estacas'!EB58</f>
        <v/>
      </c>
      <c r="S56" s="31"/>
      <c r="T56" s="30"/>
      <c r="U56" s="37"/>
      <c r="V56" s="32"/>
      <c r="W56" s="31">
        <f t="shared" si="20"/>
        <v>44</v>
      </c>
      <c r="X56" s="31">
        <f t="shared" si="21"/>
        <v>0</v>
      </c>
      <c r="Y56" s="401" t="str">
        <f t="shared" si="22"/>
        <v/>
      </c>
      <c r="Z56" s="401"/>
      <c r="AA56" s="31" t="str">
        <f>'Carga adm p estacas'!EL58</f>
        <v/>
      </c>
      <c r="AB56" s="31">
        <f>'Carga adm p estacas'!FU58</f>
        <v>0</v>
      </c>
      <c r="AC56" s="31">
        <f>'Carga adm p estacas'!HF58</f>
        <v>0</v>
      </c>
      <c r="AD56" s="31"/>
      <c r="AE56" s="42"/>
      <c r="AF56" s="3"/>
      <c r="AG56" s="31">
        <f t="shared" si="23"/>
        <v>44</v>
      </c>
      <c r="AH56" s="31">
        <f t="shared" si="24"/>
        <v>0</v>
      </c>
      <c r="AI56" s="401" t="str">
        <f t="shared" si="25"/>
        <v/>
      </c>
      <c r="AJ56" s="401"/>
      <c r="AK56" s="31" t="str">
        <f>'Carga adm p estacas'!HM58</f>
        <v/>
      </c>
      <c r="AL56" s="31">
        <f t="shared" si="15"/>
        <v>0</v>
      </c>
      <c r="AM56" s="31">
        <f>'Carga adm p estacas'!IO58</f>
        <v>0</v>
      </c>
      <c r="AN56" s="31"/>
      <c r="AO56" s="30"/>
      <c r="AP56" s="37"/>
      <c r="AQ56" s="32"/>
      <c r="AR56" s="31">
        <f t="shared" si="26"/>
        <v>44</v>
      </c>
      <c r="AS56" s="31">
        <f t="shared" si="27"/>
        <v>0</v>
      </c>
      <c r="AT56" s="401" t="str">
        <f t="shared" si="28"/>
        <v/>
      </c>
      <c r="AU56" s="401"/>
      <c r="AV56" s="31">
        <f>'Carga adm p estacas'!CD115</f>
        <v>0</v>
      </c>
      <c r="AW56" s="31">
        <f>'Carga adm p estacas'!DH115</f>
        <v>0</v>
      </c>
      <c r="AX56" s="31">
        <f>'Carga adm p estacas'!DQ115</f>
        <v>0</v>
      </c>
      <c r="AY56" s="47">
        <f t="shared" si="16"/>
        <v>0</v>
      </c>
      <c r="AZ56" s="30"/>
      <c r="BA56" s="30"/>
      <c r="BB56" s="30"/>
      <c r="BC56" s="30"/>
      <c r="BD56" s="30"/>
      <c r="BE56" s="30"/>
      <c r="BF56" s="30"/>
      <c r="BG56" s="30"/>
      <c r="BH56" s="30"/>
      <c r="BI56" s="30"/>
      <c r="BJ56" s="30"/>
      <c r="BK56" s="37"/>
      <c r="BL56" s="30"/>
      <c r="BM56" s="30"/>
      <c r="BN56" s="30"/>
      <c r="BO56" s="30"/>
      <c r="BP56" s="30"/>
      <c r="BQ56" s="30"/>
      <c r="BR56" s="30"/>
      <c r="BS56" s="27"/>
      <c r="BT56" s="27">
        <f>IF('Carga adm p estacas'!AG59=1,1,0)</f>
        <v>0</v>
      </c>
      <c r="BU56" s="27">
        <f>IF('Carga adm p estacas'!AH59=1,2,0)</f>
        <v>0</v>
      </c>
      <c r="BV56" s="27">
        <f>IF('Carga adm p estacas'!AI59=1,3,0)</f>
        <v>0</v>
      </c>
      <c r="BW56" s="27">
        <f>IF('Carga adm p estacas'!AJ59=1,4,0)</f>
        <v>0</v>
      </c>
      <c r="BX56" s="27">
        <f>IF('Carga adm p estacas'!AK59=1,5,0)</f>
        <v>0</v>
      </c>
      <c r="BY56" s="27">
        <f>IF('Carga adm p estacas'!AL59=1,6,0)</f>
        <v>0</v>
      </c>
      <c r="BZ56" s="27">
        <f>IF('Carga adm p estacas'!AM59=1,7,0)</f>
        <v>0</v>
      </c>
      <c r="CA56" s="27">
        <f>IF('Carga adm p estacas'!AN59=1,8,0)</f>
        <v>0</v>
      </c>
      <c r="CB56" s="52">
        <f t="shared" si="13"/>
        <v>0</v>
      </c>
      <c r="CC56" s="50" t="s">
        <v>24</v>
      </c>
      <c r="CD56" s="50" t="s">
        <v>25</v>
      </c>
      <c r="CE56" s="50" t="s">
        <v>26</v>
      </c>
      <c r="CF56" s="50" t="s">
        <v>27</v>
      </c>
      <c r="CG56" s="50" t="s">
        <v>28</v>
      </c>
      <c r="CH56" s="50" t="s">
        <v>29</v>
      </c>
      <c r="CI56" s="50" t="s">
        <v>30</v>
      </c>
      <c r="CJ56" s="50" t="s">
        <v>31</v>
      </c>
      <c r="CK56" s="53" t="e">
        <f>HLOOKUP(CB56,CC12:CJ56,2,1)</f>
        <v>#N/A</v>
      </c>
      <c r="CL56" s="51" t="str">
        <f t="shared" si="14"/>
        <v/>
      </c>
    </row>
    <row r="57" spans="1:90" x14ac:dyDescent="0.2">
      <c r="A57" s="33"/>
      <c r="B57" s="31">
        <f>'Carga adm p estacas'!B59</f>
        <v>45</v>
      </c>
      <c r="C57" s="31">
        <f>'Carga adm p estacas'!C59</f>
        <v>0</v>
      </c>
      <c r="D57" s="401" t="str">
        <f t="shared" si="12"/>
        <v/>
      </c>
      <c r="E57" s="401"/>
      <c r="F57" s="31">
        <f>'Carga adm p estacas'!BH59</f>
        <v>0</v>
      </c>
      <c r="G57" s="31" t="str">
        <f>'Carga adm p estacas'!CK59</f>
        <v/>
      </c>
      <c r="H57" s="31" t="str">
        <f>'Carga adm p estacas'!CL59</f>
        <v/>
      </c>
      <c r="I57" s="31" t="str">
        <f>'Carga adm p estacas'!CP59</f>
        <v/>
      </c>
      <c r="J57" s="43"/>
      <c r="K57" s="3"/>
      <c r="L57" s="31">
        <f>'Carga adm p estacas'!B59</f>
        <v>45</v>
      </c>
      <c r="M57" s="31">
        <f t="shared" si="17"/>
        <v>0</v>
      </c>
      <c r="N57" s="401" t="str">
        <f t="shared" si="18"/>
        <v/>
      </c>
      <c r="O57" s="401"/>
      <c r="P57" s="31">
        <f t="shared" si="19"/>
        <v>0</v>
      </c>
      <c r="Q57" s="31">
        <f>'Carga adm p estacas'!EA59</f>
        <v>0</v>
      </c>
      <c r="R57" s="31" t="str">
        <f>'Carga adm p estacas'!EB59</f>
        <v/>
      </c>
      <c r="S57" s="31"/>
      <c r="T57" s="3"/>
      <c r="U57" s="38"/>
      <c r="V57" s="33"/>
      <c r="W57" s="31">
        <f t="shared" si="20"/>
        <v>45</v>
      </c>
      <c r="X57" s="31">
        <f t="shared" si="21"/>
        <v>0</v>
      </c>
      <c r="Y57" s="401" t="str">
        <f t="shared" si="22"/>
        <v/>
      </c>
      <c r="Z57" s="401"/>
      <c r="AA57" s="31" t="str">
        <f>'Carga adm p estacas'!EL59</f>
        <v/>
      </c>
      <c r="AB57" s="31">
        <f>'Carga adm p estacas'!FU59</f>
        <v>0</v>
      </c>
      <c r="AC57" s="31">
        <f>'Carga adm p estacas'!HF59</f>
        <v>0</v>
      </c>
      <c r="AD57" s="31"/>
      <c r="AE57" s="43"/>
      <c r="AF57" s="3"/>
      <c r="AG57" s="31">
        <f t="shared" si="23"/>
        <v>45</v>
      </c>
      <c r="AH57" s="31">
        <f t="shared" si="24"/>
        <v>0</v>
      </c>
      <c r="AI57" s="401" t="str">
        <f t="shared" si="25"/>
        <v/>
      </c>
      <c r="AJ57" s="401"/>
      <c r="AK57" s="31" t="str">
        <f>'Carga adm p estacas'!HM59</f>
        <v/>
      </c>
      <c r="AL57" s="31">
        <f t="shared" si="15"/>
        <v>0</v>
      </c>
      <c r="AM57" s="31">
        <f>'Carga adm p estacas'!IO59</f>
        <v>0</v>
      </c>
      <c r="AN57" s="31"/>
      <c r="AO57" s="3"/>
      <c r="AP57" s="38"/>
      <c r="AQ57" s="33"/>
      <c r="AR57" s="31">
        <f t="shared" si="26"/>
        <v>45</v>
      </c>
      <c r="AS57" s="31">
        <f t="shared" si="27"/>
        <v>0</v>
      </c>
      <c r="AT57" s="401" t="str">
        <f t="shared" si="28"/>
        <v/>
      </c>
      <c r="AU57" s="401"/>
      <c r="AV57" s="31">
        <f>'Carga adm p estacas'!CD116</f>
        <v>0</v>
      </c>
      <c r="AW57" s="31">
        <f>'Carga adm p estacas'!DH116</f>
        <v>0</v>
      </c>
      <c r="AX57" s="31">
        <f>'Carga adm p estacas'!DQ116</f>
        <v>0</v>
      </c>
      <c r="AY57" s="47">
        <f t="shared" si="16"/>
        <v>0</v>
      </c>
      <c r="AZ57" s="3"/>
      <c r="BA57" s="3"/>
      <c r="BB57" s="3"/>
      <c r="BC57" s="3"/>
      <c r="BD57" s="3"/>
      <c r="BE57" s="3"/>
      <c r="BF57" s="3"/>
      <c r="BG57" s="3"/>
      <c r="BH57" s="3"/>
      <c r="BI57" s="3"/>
      <c r="BJ57" s="3"/>
      <c r="BK57" s="38"/>
      <c r="BL57" s="3"/>
      <c r="BM57" s="3"/>
      <c r="BN57" s="3"/>
      <c r="BO57" s="3"/>
      <c r="BP57" s="3"/>
      <c r="BQ57" s="3"/>
      <c r="BR57" s="3"/>
      <c r="BS57" s="34"/>
      <c r="BT57" s="27">
        <f>IF('Carga adm p estacas'!AG60=1,1,0)</f>
        <v>0</v>
      </c>
      <c r="BU57" s="27">
        <f>IF('Carga adm p estacas'!AH60=1,2,0)</f>
        <v>0</v>
      </c>
      <c r="BV57" s="27">
        <f>IF('Carga adm p estacas'!AI60=1,3,0)</f>
        <v>0</v>
      </c>
      <c r="BW57" s="27">
        <f>IF('Carga adm p estacas'!AJ60=1,4,0)</f>
        <v>0</v>
      </c>
      <c r="BX57" s="27">
        <f>IF('Carga adm p estacas'!AK60=1,5,0)</f>
        <v>0</v>
      </c>
      <c r="BY57" s="27">
        <f>IF('Carga adm p estacas'!AL60=1,6,0)</f>
        <v>0</v>
      </c>
      <c r="BZ57" s="27">
        <f>IF('Carga adm p estacas'!AM60=1,7,0)</f>
        <v>0</v>
      </c>
      <c r="CA57" s="27">
        <f>IF('Carga adm p estacas'!AN60=1,8,0)</f>
        <v>0</v>
      </c>
      <c r="CB57" s="52">
        <f t="shared" si="13"/>
        <v>0</v>
      </c>
      <c r="CC57" s="50" t="s">
        <v>24</v>
      </c>
      <c r="CD57" s="50" t="s">
        <v>25</v>
      </c>
      <c r="CE57" s="50" t="s">
        <v>26</v>
      </c>
      <c r="CF57" s="50" t="s">
        <v>27</v>
      </c>
      <c r="CG57" s="50" t="s">
        <v>28</v>
      </c>
      <c r="CH57" s="50" t="s">
        <v>29</v>
      </c>
      <c r="CI57" s="50" t="s">
        <v>30</v>
      </c>
      <c r="CJ57" s="50" t="s">
        <v>31</v>
      </c>
      <c r="CK57" s="53" t="e">
        <f>HLOOKUP(CB57,CC12:CJ57,2,1)</f>
        <v>#N/A</v>
      </c>
      <c r="CL57" s="51" t="str">
        <f t="shared" si="14"/>
        <v/>
      </c>
    </row>
    <row r="58" spans="1:90" x14ac:dyDescent="0.2">
      <c r="A58" s="33"/>
      <c r="B58" s="31">
        <f>'Carga adm p estacas'!B60</f>
        <v>46</v>
      </c>
      <c r="C58" s="31">
        <f>'Carga adm p estacas'!C60</f>
        <v>0</v>
      </c>
      <c r="D58" s="401" t="str">
        <f t="shared" si="12"/>
        <v/>
      </c>
      <c r="E58" s="401"/>
      <c r="F58" s="31">
        <f>'Carga adm p estacas'!BH60</f>
        <v>0</v>
      </c>
      <c r="G58" s="31" t="str">
        <f>'Carga adm p estacas'!CK60</f>
        <v/>
      </c>
      <c r="H58" s="31" t="str">
        <f>'Carga adm p estacas'!CL60</f>
        <v/>
      </c>
      <c r="I58" s="31" t="str">
        <f>'Carga adm p estacas'!CP60</f>
        <v/>
      </c>
      <c r="J58" s="43"/>
      <c r="K58" s="3"/>
      <c r="L58" s="31">
        <f>'Carga adm p estacas'!B60</f>
        <v>46</v>
      </c>
      <c r="M58" s="31">
        <f t="shared" si="17"/>
        <v>0</v>
      </c>
      <c r="N58" s="401" t="str">
        <f t="shared" si="18"/>
        <v/>
      </c>
      <c r="O58" s="401"/>
      <c r="P58" s="31">
        <f t="shared" si="19"/>
        <v>0</v>
      </c>
      <c r="Q58" s="31">
        <f>'Carga adm p estacas'!EA60</f>
        <v>0</v>
      </c>
      <c r="R58" s="31" t="str">
        <f>'Carga adm p estacas'!EB60</f>
        <v/>
      </c>
      <c r="S58" s="31"/>
      <c r="T58" s="3"/>
      <c r="U58" s="38"/>
      <c r="V58" s="33"/>
      <c r="W58" s="31">
        <f t="shared" si="20"/>
        <v>46</v>
      </c>
      <c r="X58" s="31">
        <f t="shared" si="21"/>
        <v>0</v>
      </c>
      <c r="Y58" s="401" t="str">
        <f t="shared" si="22"/>
        <v/>
      </c>
      <c r="Z58" s="401"/>
      <c r="AA58" s="31" t="str">
        <f>'Carga adm p estacas'!EL60</f>
        <v/>
      </c>
      <c r="AB58" s="31">
        <f>'Carga adm p estacas'!FU60</f>
        <v>0</v>
      </c>
      <c r="AC58" s="31">
        <f>'Carga adm p estacas'!HF60</f>
        <v>0</v>
      </c>
      <c r="AD58" s="31"/>
      <c r="AE58" s="43"/>
      <c r="AF58" s="3"/>
      <c r="AG58" s="31">
        <f t="shared" si="23"/>
        <v>46</v>
      </c>
      <c r="AH58" s="31">
        <f t="shared" si="24"/>
        <v>0</v>
      </c>
      <c r="AI58" s="401" t="str">
        <f t="shared" si="25"/>
        <v/>
      </c>
      <c r="AJ58" s="401"/>
      <c r="AK58" s="31" t="str">
        <f>'Carga adm p estacas'!HM60</f>
        <v/>
      </c>
      <c r="AL58" s="31">
        <f t="shared" si="15"/>
        <v>0</v>
      </c>
      <c r="AM58" s="31">
        <f>'Carga adm p estacas'!IO60</f>
        <v>0</v>
      </c>
      <c r="AN58" s="31"/>
      <c r="AO58" s="3"/>
      <c r="AP58" s="38"/>
      <c r="AQ58" s="33"/>
      <c r="AR58" s="31">
        <f t="shared" si="26"/>
        <v>46</v>
      </c>
      <c r="AS58" s="31">
        <f t="shared" si="27"/>
        <v>0</v>
      </c>
      <c r="AT58" s="401" t="str">
        <f t="shared" si="28"/>
        <v/>
      </c>
      <c r="AU58" s="401"/>
      <c r="AV58" s="31">
        <f>'Carga adm p estacas'!CD117</f>
        <v>0</v>
      </c>
      <c r="AW58" s="31">
        <f>'Carga adm p estacas'!DH117</f>
        <v>0</v>
      </c>
      <c r="AX58" s="31">
        <f>'Carga adm p estacas'!DQ117</f>
        <v>0</v>
      </c>
      <c r="AY58" s="47">
        <f t="shared" si="16"/>
        <v>0</v>
      </c>
      <c r="AZ58" s="3"/>
      <c r="BA58" s="3"/>
      <c r="BB58" s="3"/>
      <c r="BC58" s="3"/>
      <c r="BD58" s="3"/>
      <c r="BE58" s="3"/>
      <c r="BF58" s="3"/>
      <c r="BG58" s="3"/>
      <c r="BH58" s="3"/>
      <c r="BI58" s="3"/>
      <c r="BJ58" s="3"/>
      <c r="BK58" s="38"/>
      <c r="BL58" s="3"/>
      <c r="BM58" s="3"/>
      <c r="BN58" s="3"/>
      <c r="BO58" s="3"/>
      <c r="BP58" s="3"/>
      <c r="BQ58" s="3"/>
      <c r="BR58" s="3"/>
      <c r="BS58" s="34"/>
      <c r="BT58" s="27">
        <f>IF('Carga adm p estacas'!AG61=1,1,0)</f>
        <v>0</v>
      </c>
      <c r="BU58" s="27">
        <f>IF('Carga adm p estacas'!AH61=1,2,0)</f>
        <v>0</v>
      </c>
      <c r="BV58" s="27">
        <f>IF('Carga adm p estacas'!AI61=1,3,0)</f>
        <v>0</v>
      </c>
      <c r="BW58" s="27">
        <f>IF('Carga adm p estacas'!AJ61=1,4,0)</f>
        <v>0</v>
      </c>
      <c r="BX58" s="27">
        <f>IF('Carga adm p estacas'!AK61=1,5,0)</f>
        <v>0</v>
      </c>
      <c r="BY58" s="27">
        <f>IF('Carga adm p estacas'!AL61=1,6,0)</f>
        <v>0</v>
      </c>
      <c r="BZ58" s="27">
        <f>IF('Carga adm p estacas'!AM61=1,7,0)</f>
        <v>0</v>
      </c>
      <c r="CA58" s="27">
        <f>IF('Carga adm p estacas'!AN61=1,8,0)</f>
        <v>0</v>
      </c>
      <c r="CB58" s="52">
        <f t="shared" si="13"/>
        <v>0</v>
      </c>
      <c r="CC58" s="50" t="s">
        <v>24</v>
      </c>
      <c r="CD58" s="50" t="s">
        <v>25</v>
      </c>
      <c r="CE58" s="50" t="s">
        <v>26</v>
      </c>
      <c r="CF58" s="50" t="s">
        <v>27</v>
      </c>
      <c r="CG58" s="50" t="s">
        <v>28</v>
      </c>
      <c r="CH58" s="50" t="s">
        <v>29</v>
      </c>
      <c r="CI58" s="50" t="s">
        <v>30</v>
      </c>
      <c r="CJ58" s="50" t="s">
        <v>31</v>
      </c>
      <c r="CK58" s="53" t="e">
        <f>HLOOKUP(CB58,CC12:CJ58,2,1)</f>
        <v>#N/A</v>
      </c>
      <c r="CL58" s="51" t="str">
        <f t="shared" si="14"/>
        <v/>
      </c>
    </row>
    <row r="59" spans="1:90" x14ac:dyDescent="0.2">
      <c r="A59" s="33"/>
      <c r="B59" s="31">
        <f>'Carga adm p estacas'!B61</f>
        <v>47</v>
      </c>
      <c r="C59" s="31">
        <f>'Carga adm p estacas'!C61</f>
        <v>0</v>
      </c>
      <c r="D59" s="401" t="str">
        <f t="shared" si="12"/>
        <v/>
      </c>
      <c r="E59" s="401"/>
      <c r="F59" s="31">
        <f>'Carga adm p estacas'!BH61</f>
        <v>0</v>
      </c>
      <c r="G59" s="31" t="str">
        <f>'Carga adm p estacas'!CK61</f>
        <v/>
      </c>
      <c r="H59" s="31" t="str">
        <f>'Carga adm p estacas'!CL61</f>
        <v/>
      </c>
      <c r="I59" s="31" t="str">
        <f>'Carga adm p estacas'!CP61</f>
        <v/>
      </c>
      <c r="J59" s="43"/>
      <c r="K59" s="3"/>
      <c r="L59" s="31">
        <f>'Carga adm p estacas'!B61</f>
        <v>47</v>
      </c>
      <c r="M59" s="31">
        <f t="shared" si="17"/>
        <v>0</v>
      </c>
      <c r="N59" s="401" t="str">
        <f t="shared" si="18"/>
        <v/>
      </c>
      <c r="O59" s="401"/>
      <c r="P59" s="31">
        <f t="shared" si="19"/>
        <v>0</v>
      </c>
      <c r="Q59" s="31">
        <f>'Carga adm p estacas'!EA61</f>
        <v>0</v>
      </c>
      <c r="R59" s="31" t="str">
        <f>'Carga adm p estacas'!EB61</f>
        <v/>
      </c>
      <c r="S59" s="31"/>
      <c r="T59" s="3"/>
      <c r="U59" s="38"/>
      <c r="V59" s="33"/>
      <c r="W59" s="31">
        <f t="shared" si="20"/>
        <v>47</v>
      </c>
      <c r="X59" s="31">
        <f t="shared" si="21"/>
        <v>0</v>
      </c>
      <c r="Y59" s="401" t="str">
        <f t="shared" si="22"/>
        <v/>
      </c>
      <c r="Z59" s="401"/>
      <c r="AA59" s="31" t="str">
        <f>'Carga adm p estacas'!EL61</f>
        <v/>
      </c>
      <c r="AB59" s="31">
        <f>'Carga adm p estacas'!FU61</f>
        <v>0</v>
      </c>
      <c r="AC59" s="31">
        <f>'Carga adm p estacas'!HF61</f>
        <v>0</v>
      </c>
      <c r="AD59" s="31"/>
      <c r="AE59" s="43"/>
      <c r="AF59" s="3"/>
      <c r="AG59" s="31">
        <f t="shared" si="23"/>
        <v>47</v>
      </c>
      <c r="AH59" s="31">
        <f t="shared" si="24"/>
        <v>0</v>
      </c>
      <c r="AI59" s="401" t="str">
        <f t="shared" si="25"/>
        <v/>
      </c>
      <c r="AJ59" s="401"/>
      <c r="AK59" s="31" t="str">
        <f>'Carga adm p estacas'!HM61</f>
        <v/>
      </c>
      <c r="AL59" s="31">
        <f t="shared" si="15"/>
        <v>0</v>
      </c>
      <c r="AM59" s="31">
        <f>'Carga adm p estacas'!IO61</f>
        <v>0</v>
      </c>
      <c r="AN59" s="31"/>
      <c r="AO59" s="3"/>
      <c r="AP59" s="38"/>
      <c r="AQ59" s="33"/>
      <c r="AR59" s="31">
        <f t="shared" si="26"/>
        <v>47</v>
      </c>
      <c r="AS59" s="31">
        <f t="shared" si="27"/>
        <v>0</v>
      </c>
      <c r="AT59" s="401" t="str">
        <f t="shared" si="28"/>
        <v/>
      </c>
      <c r="AU59" s="401"/>
      <c r="AV59" s="31">
        <f>'Carga adm p estacas'!CD118</f>
        <v>0</v>
      </c>
      <c r="AW59" s="31">
        <f>'Carga adm p estacas'!DH118</f>
        <v>0</v>
      </c>
      <c r="AX59" s="31">
        <f>'Carga adm p estacas'!DQ118</f>
        <v>0</v>
      </c>
      <c r="AY59" s="47">
        <f t="shared" si="16"/>
        <v>0</v>
      </c>
      <c r="AZ59" s="3"/>
      <c r="BA59" s="3"/>
      <c r="BB59" s="3"/>
      <c r="BC59" s="3"/>
      <c r="BD59" s="3"/>
      <c r="BE59" s="3"/>
      <c r="BF59" s="3"/>
      <c r="BG59" s="3"/>
      <c r="BH59" s="3"/>
      <c r="BI59" s="3"/>
      <c r="BJ59" s="3"/>
      <c r="BK59" s="38"/>
      <c r="BL59" s="3"/>
      <c r="BM59" s="3"/>
      <c r="BN59" s="3"/>
      <c r="BO59" s="3"/>
      <c r="BP59" s="3"/>
      <c r="BQ59" s="3"/>
      <c r="BR59" s="3"/>
      <c r="BS59" s="34"/>
      <c r="BT59" s="27">
        <f>IF('Carga adm p estacas'!AG62=1,1,0)</f>
        <v>0</v>
      </c>
      <c r="BU59" s="27">
        <f>IF('Carga adm p estacas'!AH62=1,2,0)</f>
        <v>0</v>
      </c>
      <c r="BV59" s="27">
        <f>IF('Carga adm p estacas'!AI62=1,3,0)</f>
        <v>0</v>
      </c>
      <c r="BW59" s="27">
        <f>IF('Carga adm p estacas'!AJ62=1,4,0)</f>
        <v>0</v>
      </c>
      <c r="BX59" s="27">
        <f>IF('Carga adm p estacas'!AK62=1,5,0)</f>
        <v>0</v>
      </c>
      <c r="BY59" s="27">
        <f>IF('Carga adm p estacas'!AL62=1,6,0)</f>
        <v>0</v>
      </c>
      <c r="BZ59" s="27">
        <f>IF('Carga adm p estacas'!AM62=1,7,0)</f>
        <v>0</v>
      </c>
      <c r="CA59" s="27">
        <f>IF('Carga adm p estacas'!AN62=1,8,0)</f>
        <v>0</v>
      </c>
      <c r="CB59" s="52">
        <f t="shared" si="13"/>
        <v>0</v>
      </c>
      <c r="CC59" s="50" t="s">
        <v>24</v>
      </c>
      <c r="CD59" s="50" t="s">
        <v>25</v>
      </c>
      <c r="CE59" s="50" t="s">
        <v>26</v>
      </c>
      <c r="CF59" s="50" t="s">
        <v>27</v>
      </c>
      <c r="CG59" s="50" t="s">
        <v>28</v>
      </c>
      <c r="CH59" s="50" t="s">
        <v>29</v>
      </c>
      <c r="CI59" s="50" t="s">
        <v>30</v>
      </c>
      <c r="CJ59" s="50" t="s">
        <v>31</v>
      </c>
      <c r="CK59" s="53" t="e">
        <f>HLOOKUP(CB59,CC12:CJ59,2,1)</f>
        <v>#N/A</v>
      </c>
      <c r="CL59" s="51" t="str">
        <f t="shared" si="14"/>
        <v/>
      </c>
    </row>
    <row r="60" spans="1:90" x14ac:dyDescent="0.2">
      <c r="A60" s="33"/>
      <c r="B60" s="31">
        <f>'Carga adm p estacas'!B62</f>
        <v>48</v>
      </c>
      <c r="C60" s="31">
        <f>'Carga adm p estacas'!C62</f>
        <v>0</v>
      </c>
      <c r="D60" s="401" t="str">
        <f t="shared" si="12"/>
        <v/>
      </c>
      <c r="E60" s="401"/>
      <c r="F60" s="31">
        <f>'Carga adm p estacas'!BH62</f>
        <v>0</v>
      </c>
      <c r="G60" s="31" t="str">
        <f>'Carga adm p estacas'!CK62</f>
        <v/>
      </c>
      <c r="H60" s="31" t="str">
        <f>'Carga adm p estacas'!CL62</f>
        <v/>
      </c>
      <c r="I60" s="31" t="str">
        <f>'Carga adm p estacas'!CP62</f>
        <v/>
      </c>
      <c r="J60" s="43"/>
      <c r="K60" s="3"/>
      <c r="L60" s="31">
        <f>'Carga adm p estacas'!B62</f>
        <v>48</v>
      </c>
      <c r="M60" s="31">
        <f t="shared" si="17"/>
        <v>0</v>
      </c>
      <c r="N60" s="401" t="str">
        <f t="shared" si="18"/>
        <v/>
      </c>
      <c r="O60" s="401"/>
      <c r="P60" s="31">
        <f t="shared" si="19"/>
        <v>0</v>
      </c>
      <c r="Q60" s="31">
        <f>'Carga adm p estacas'!EA62</f>
        <v>0</v>
      </c>
      <c r="R60" s="31" t="str">
        <f>'Carga adm p estacas'!EB62</f>
        <v/>
      </c>
      <c r="S60" s="31"/>
      <c r="T60" s="3"/>
      <c r="U60" s="38"/>
      <c r="V60" s="33"/>
      <c r="W60" s="31">
        <f t="shared" si="20"/>
        <v>48</v>
      </c>
      <c r="X60" s="31">
        <f t="shared" si="21"/>
        <v>0</v>
      </c>
      <c r="Y60" s="401" t="str">
        <f t="shared" si="22"/>
        <v/>
      </c>
      <c r="Z60" s="401"/>
      <c r="AA60" s="31" t="str">
        <f>'Carga adm p estacas'!EL62</f>
        <v/>
      </c>
      <c r="AB60" s="31">
        <f>'Carga adm p estacas'!FU62</f>
        <v>0</v>
      </c>
      <c r="AC60" s="31">
        <f>'Carga adm p estacas'!HF62</f>
        <v>0</v>
      </c>
      <c r="AD60" s="31"/>
      <c r="AE60" s="43"/>
      <c r="AF60" s="3"/>
      <c r="AG60" s="31">
        <f t="shared" si="23"/>
        <v>48</v>
      </c>
      <c r="AH60" s="31">
        <f t="shared" si="24"/>
        <v>0</v>
      </c>
      <c r="AI60" s="401" t="str">
        <f t="shared" si="25"/>
        <v/>
      </c>
      <c r="AJ60" s="401"/>
      <c r="AK60" s="31" t="str">
        <f>'Carga adm p estacas'!HM62</f>
        <v/>
      </c>
      <c r="AL60" s="31">
        <f t="shared" si="15"/>
        <v>0</v>
      </c>
      <c r="AM60" s="31">
        <f>'Carga adm p estacas'!IO62</f>
        <v>0</v>
      </c>
      <c r="AN60" s="31"/>
      <c r="AO60" s="3"/>
      <c r="AP60" s="38"/>
      <c r="AQ60" s="33"/>
      <c r="AR60" s="31">
        <f t="shared" si="26"/>
        <v>48</v>
      </c>
      <c r="AS60" s="31">
        <f t="shared" si="27"/>
        <v>0</v>
      </c>
      <c r="AT60" s="401" t="str">
        <f t="shared" si="28"/>
        <v/>
      </c>
      <c r="AU60" s="401"/>
      <c r="AV60" s="31">
        <f>'Carga adm p estacas'!CD119</f>
        <v>0</v>
      </c>
      <c r="AW60" s="31">
        <f>'Carga adm p estacas'!DH119</f>
        <v>0</v>
      </c>
      <c r="AX60" s="31">
        <f>'Carga adm p estacas'!DQ119</f>
        <v>0</v>
      </c>
      <c r="AY60" s="47">
        <f t="shared" si="16"/>
        <v>0</v>
      </c>
      <c r="AZ60" s="3"/>
      <c r="BA60" s="3"/>
      <c r="BB60" s="3"/>
      <c r="BC60" s="3"/>
      <c r="BD60" s="3"/>
      <c r="BE60" s="3"/>
      <c r="BF60" s="3"/>
      <c r="BG60" s="3"/>
      <c r="BH60" s="3"/>
      <c r="BI60" s="3"/>
      <c r="BJ60" s="3"/>
      <c r="BK60" s="38"/>
      <c r="BL60" s="3"/>
      <c r="BM60" s="3"/>
      <c r="BN60" s="3"/>
      <c r="BO60" s="3"/>
      <c r="BP60" s="3"/>
      <c r="BQ60" s="3"/>
      <c r="BR60" s="3"/>
      <c r="BS60" s="34"/>
      <c r="BT60" s="27">
        <f>IF('Carga adm p estacas'!AG63=1,1,0)</f>
        <v>0</v>
      </c>
      <c r="BU60" s="27">
        <f>IF('Carga adm p estacas'!AH63=1,2,0)</f>
        <v>0</v>
      </c>
      <c r="BV60" s="27">
        <f>IF('Carga adm p estacas'!AI63=1,3,0)</f>
        <v>0</v>
      </c>
      <c r="BW60" s="27">
        <f>IF('Carga adm p estacas'!AJ63=1,4,0)</f>
        <v>0</v>
      </c>
      <c r="BX60" s="27">
        <f>IF('Carga adm p estacas'!AK63=1,5,0)</f>
        <v>0</v>
      </c>
      <c r="BY60" s="27">
        <f>IF('Carga adm p estacas'!AL63=1,6,0)</f>
        <v>0</v>
      </c>
      <c r="BZ60" s="27">
        <f>IF('Carga adm p estacas'!AM63=1,7,0)</f>
        <v>0</v>
      </c>
      <c r="CA60" s="27">
        <f>IF('Carga adm p estacas'!AN63=1,8,0)</f>
        <v>0</v>
      </c>
      <c r="CB60" s="52">
        <f t="shared" si="13"/>
        <v>0</v>
      </c>
      <c r="CC60" s="50" t="s">
        <v>24</v>
      </c>
      <c r="CD60" s="50" t="s">
        <v>25</v>
      </c>
      <c r="CE60" s="50" t="s">
        <v>26</v>
      </c>
      <c r="CF60" s="50" t="s">
        <v>27</v>
      </c>
      <c r="CG60" s="50" t="s">
        <v>28</v>
      </c>
      <c r="CH60" s="50" t="s">
        <v>29</v>
      </c>
      <c r="CI60" s="50" t="s">
        <v>30</v>
      </c>
      <c r="CJ60" s="50" t="s">
        <v>31</v>
      </c>
      <c r="CK60" s="53" t="e">
        <f>HLOOKUP(CB60,CC12:CJ60,2,1)</f>
        <v>#N/A</v>
      </c>
      <c r="CL60" s="51" t="str">
        <f t="shared" si="14"/>
        <v/>
      </c>
    </row>
    <row r="61" spans="1:90" x14ac:dyDescent="0.2">
      <c r="A61" s="33"/>
      <c r="B61" s="31">
        <f>'Carga adm p estacas'!B63</f>
        <v>49</v>
      </c>
      <c r="C61" s="31">
        <f>'Carga adm p estacas'!C63</f>
        <v>0</v>
      </c>
      <c r="D61" s="401" t="str">
        <f>CL61</f>
        <v/>
      </c>
      <c r="E61" s="401"/>
      <c r="F61" s="31">
        <f>'Carga adm p estacas'!BH63</f>
        <v>0</v>
      </c>
      <c r="G61" s="31" t="str">
        <f>'Carga adm p estacas'!CK63</f>
        <v/>
      </c>
      <c r="H61" s="31" t="str">
        <f>'Carga adm p estacas'!CL63</f>
        <v/>
      </c>
      <c r="I61" s="31" t="str">
        <f>'Carga adm p estacas'!CP63</f>
        <v/>
      </c>
      <c r="J61" s="43"/>
      <c r="K61" s="3"/>
      <c r="L61" s="31">
        <f>'Carga adm p estacas'!B63</f>
        <v>49</v>
      </c>
      <c r="M61" s="31">
        <f t="shared" si="17"/>
        <v>0</v>
      </c>
      <c r="N61" s="401" t="str">
        <f t="shared" si="18"/>
        <v/>
      </c>
      <c r="O61" s="401"/>
      <c r="P61" s="31">
        <f t="shared" si="19"/>
        <v>0</v>
      </c>
      <c r="Q61" s="31">
        <f>'Carga adm p estacas'!EA63</f>
        <v>0</v>
      </c>
      <c r="R61" s="31" t="str">
        <f>'Carga adm p estacas'!EB63</f>
        <v/>
      </c>
      <c r="S61" s="31"/>
      <c r="T61" s="3"/>
      <c r="U61" s="38"/>
      <c r="V61" s="33"/>
      <c r="W61" s="31">
        <f t="shared" si="20"/>
        <v>49</v>
      </c>
      <c r="X61" s="31">
        <f t="shared" si="21"/>
        <v>0</v>
      </c>
      <c r="Y61" s="401" t="str">
        <f t="shared" si="22"/>
        <v/>
      </c>
      <c r="Z61" s="401"/>
      <c r="AA61" s="31" t="str">
        <f>'Carga adm p estacas'!EL63</f>
        <v/>
      </c>
      <c r="AB61" s="31">
        <f>'Carga adm p estacas'!FU63</f>
        <v>0</v>
      </c>
      <c r="AC61" s="31">
        <f>'Carga adm p estacas'!HF63</f>
        <v>0</v>
      </c>
      <c r="AD61" s="31"/>
      <c r="AE61" s="43"/>
      <c r="AF61" s="3"/>
      <c r="AG61" s="31">
        <f t="shared" si="23"/>
        <v>49</v>
      </c>
      <c r="AH61" s="31">
        <f t="shared" si="24"/>
        <v>0</v>
      </c>
      <c r="AI61" s="401" t="str">
        <f t="shared" si="25"/>
        <v/>
      </c>
      <c r="AJ61" s="401"/>
      <c r="AK61" s="31" t="str">
        <f>'Carga adm p estacas'!HM63</f>
        <v/>
      </c>
      <c r="AL61" s="31">
        <f t="shared" si="15"/>
        <v>0</v>
      </c>
      <c r="AM61" s="31">
        <f>'Carga adm p estacas'!IO63</f>
        <v>0</v>
      </c>
      <c r="AN61" s="31"/>
      <c r="AO61" s="3"/>
      <c r="AP61" s="38"/>
      <c r="AQ61" s="33"/>
      <c r="AR61" s="31">
        <f t="shared" si="26"/>
        <v>49</v>
      </c>
      <c r="AS61" s="31">
        <f t="shared" si="27"/>
        <v>0</v>
      </c>
      <c r="AT61" s="401" t="str">
        <f t="shared" si="28"/>
        <v/>
      </c>
      <c r="AU61" s="401"/>
      <c r="AV61" s="31">
        <f>'Carga adm p estacas'!CD120</f>
        <v>0</v>
      </c>
      <c r="AW61" s="31">
        <f>'Carga adm p estacas'!DH120</f>
        <v>0</v>
      </c>
      <c r="AX61" s="31">
        <f>'Carga adm p estacas'!DQ120</f>
        <v>0</v>
      </c>
      <c r="AY61" s="47">
        <f t="shared" si="16"/>
        <v>0</v>
      </c>
      <c r="AZ61" s="3"/>
      <c r="BA61" s="3"/>
      <c r="BB61" s="3"/>
      <c r="BC61" s="3"/>
      <c r="BD61" s="3"/>
      <c r="BE61" s="3"/>
      <c r="BF61" s="3"/>
      <c r="BG61" s="3"/>
      <c r="BH61" s="3"/>
      <c r="BI61" s="3"/>
      <c r="BJ61" s="3"/>
      <c r="BK61" s="38"/>
      <c r="BL61" s="3"/>
      <c r="BM61" s="3"/>
      <c r="BN61" s="3"/>
      <c r="BO61" s="3"/>
      <c r="BP61" s="3"/>
      <c r="BQ61" s="3"/>
      <c r="BR61" s="3"/>
      <c r="BS61" s="34"/>
      <c r="BT61" s="27">
        <f>IF('Carga adm p estacas'!AG64=1,1,0)</f>
        <v>0</v>
      </c>
      <c r="BU61" s="27">
        <f>IF('Carga adm p estacas'!AH64=1,2,0)</f>
        <v>0</v>
      </c>
      <c r="BV61" s="27">
        <f>IF('Carga adm p estacas'!AI64=1,3,0)</f>
        <v>0</v>
      </c>
      <c r="BW61" s="27">
        <f>IF('Carga adm p estacas'!AJ64=1,4,0)</f>
        <v>0</v>
      </c>
      <c r="BX61" s="27">
        <f>IF('Carga adm p estacas'!AK64=1,5,0)</f>
        <v>0</v>
      </c>
      <c r="BY61" s="27">
        <f>IF('Carga adm p estacas'!AL64=1,6,0)</f>
        <v>0</v>
      </c>
      <c r="BZ61" s="27">
        <f>IF('Carga adm p estacas'!AM64=1,7,0)</f>
        <v>0</v>
      </c>
      <c r="CA61" s="27">
        <f>IF('Carga adm p estacas'!AN64=1,8,0)</f>
        <v>0</v>
      </c>
      <c r="CB61" s="52">
        <f>SUM(BT61:CA61)</f>
        <v>0</v>
      </c>
      <c r="CC61" s="50" t="s">
        <v>24</v>
      </c>
      <c r="CD61" s="50" t="s">
        <v>25</v>
      </c>
      <c r="CE61" s="50" t="s">
        <v>26</v>
      </c>
      <c r="CF61" s="50" t="s">
        <v>27</v>
      </c>
      <c r="CG61" s="50" t="s">
        <v>28</v>
      </c>
      <c r="CH61" s="50" t="s">
        <v>29</v>
      </c>
      <c r="CI61" s="50" t="s">
        <v>30</v>
      </c>
      <c r="CJ61" s="50" t="s">
        <v>31</v>
      </c>
      <c r="CK61" s="53" t="e">
        <f>HLOOKUP(CB61,CC12:CJ61,2,1)</f>
        <v>#N/A</v>
      </c>
      <c r="CL61" s="51" t="str">
        <f>IF(CB61&gt;0,CK61,"")</f>
        <v/>
      </c>
    </row>
    <row r="62" spans="1:90" x14ac:dyDescent="0.2">
      <c r="A62" s="33"/>
      <c r="B62" s="44"/>
      <c r="C62" s="45"/>
      <c r="D62" s="45"/>
      <c r="E62" s="45"/>
      <c r="F62" s="45"/>
      <c r="G62" s="45"/>
      <c r="H62" s="45"/>
      <c r="I62" s="36"/>
      <c r="J62" s="3"/>
      <c r="K62" s="3"/>
      <c r="L62" s="44"/>
      <c r="M62" s="45"/>
      <c r="N62" s="45"/>
      <c r="O62" s="45"/>
      <c r="P62" s="45"/>
      <c r="Q62" s="45"/>
      <c r="R62" s="45"/>
      <c r="S62" s="36"/>
      <c r="T62" s="3"/>
      <c r="U62" s="38"/>
      <c r="V62" s="33"/>
      <c r="W62" s="44"/>
      <c r="X62" s="45"/>
      <c r="Y62" s="45"/>
      <c r="Z62" s="45"/>
      <c r="AA62" s="45"/>
      <c r="AB62" s="45"/>
      <c r="AC62" s="45"/>
      <c r="AD62" s="36"/>
      <c r="AE62" s="3"/>
      <c r="AF62" s="3"/>
      <c r="AG62" s="44"/>
      <c r="AH62" s="45"/>
      <c r="AI62" s="45"/>
      <c r="AJ62" s="45"/>
      <c r="AK62" s="45"/>
      <c r="AL62" s="45"/>
      <c r="AM62" s="45"/>
      <c r="AN62" s="36"/>
      <c r="AO62" s="3"/>
      <c r="AP62" s="38"/>
      <c r="AQ62" s="33"/>
      <c r="AR62" s="44"/>
      <c r="AS62" s="45"/>
      <c r="AT62" s="45"/>
      <c r="AU62" s="45"/>
      <c r="AV62" s="45"/>
      <c r="AW62" s="45"/>
      <c r="AX62" s="45"/>
      <c r="AY62" s="36"/>
      <c r="AZ62" s="3"/>
      <c r="BA62" s="3"/>
      <c r="BB62" s="3"/>
      <c r="BC62" s="3"/>
      <c r="BD62" s="3"/>
      <c r="BE62" s="3"/>
      <c r="BF62" s="3"/>
      <c r="BG62" s="3"/>
      <c r="BH62" s="3"/>
      <c r="BI62" s="3"/>
      <c r="BJ62" s="3"/>
      <c r="BK62" s="38"/>
      <c r="BL62" s="3"/>
      <c r="BM62" s="3"/>
      <c r="BN62" s="3"/>
      <c r="BO62" s="3"/>
      <c r="BP62" s="3"/>
      <c r="BQ62" s="3"/>
      <c r="BR62" s="3"/>
      <c r="BS62" s="34"/>
    </row>
    <row r="63" spans="1:90" x14ac:dyDescent="0.2">
      <c r="A63" s="33"/>
      <c r="B63" s="404" t="s">
        <v>40</v>
      </c>
      <c r="C63" s="400"/>
      <c r="D63" s="400"/>
      <c r="E63" s="400" t="s">
        <v>41</v>
      </c>
      <c r="F63" s="400"/>
      <c r="G63" s="400"/>
      <c r="H63" s="3"/>
      <c r="I63" s="38"/>
      <c r="J63" s="3"/>
      <c r="K63" s="3"/>
      <c r="L63" s="33"/>
      <c r="M63" s="3"/>
      <c r="N63" s="3"/>
      <c r="O63" s="3"/>
      <c r="P63" s="3"/>
      <c r="Q63" s="3"/>
      <c r="R63" s="3"/>
      <c r="S63" s="38"/>
      <c r="T63" s="3"/>
      <c r="U63" s="38"/>
      <c r="V63" s="33"/>
      <c r="W63" s="404"/>
      <c r="X63" s="400"/>
      <c r="Y63" s="400"/>
      <c r="Z63" s="400"/>
      <c r="AA63" s="400"/>
      <c r="AB63" s="400"/>
      <c r="AC63" s="3"/>
      <c r="AD63" s="38"/>
      <c r="AE63" s="3"/>
      <c r="AF63" s="3"/>
      <c r="AG63" s="33"/>
      <c r="AH63" s="3"/>
      <c r="AI63" s="3"/>
      <c r="AJ63" s="3"/>
      <c r="AK63" s="3"/>
      <c r="AL63" s="3"/>
      <c r="AM63" s="3"/>
      <c r="AN63" s="38"/>
      <c r="AO63" s="3"/>
      <c r="AP63" s="38"/>
      <c r="AQ63" s="33"/>
      <c r="AR63" s="404"/>
      <c r="AS63" s="400"/>
      <c r="AT63" s="400"/>
      <c r="AU63" s="400"/>
      <c r="AV63" s="400"/>
      <c r="AW63" s="400"/>
      <c r="AX63" s="3"/>
      <c r="AY63" s="38"/>
      <c r="AZ63" s="3"/>
      <c r="BA63" s="3"/>
      <c r="BB63" s="3"/>
      <c r="BC63" s="3"/>
      <c r="BD63" s="3"/>
      <c r="BE63" s="3"/>
      <c r="BF63" s="3"/>
      <c r="BG63" s="3"/>
      <c r="BH63" s="3"/>
      <c r="BI63" s="3"/>
      <c r="BJ63" s="3"/>
      <c r="BK63" s="38"/>
      <c r="BL63" s="3"/>
      <c r="BM63" s="3"/>
      <c r="BN63" s="3"/>
      <c r="BO63" s="3"/>
      <c r="BP63" s="3"/>
      <c r="BQ63" s="3"/>
      <c r="BR63" s="3"/>
      <c r="BS63" s="34"/>
    </row>
    <row r="64" spans="1:90" x14ac:dyDescent="0.2">
      <c r="A64" s="33"/>
      <c r="B64" s="33" t="s">
        <v>88</v>
      </c>
      <c r="C64" s="3">
        <f>'Carga adm p estacas'!CX17</f>
        <v>1</v>
      </c>
      <c r="D64" s="3"/>
      <c r="E64" s="3" t="s">
        <v>88</v>
      </c>
      <c r="F64" s="3">
        <f>'Carga adm p estacas'!CX18</f>
        <v>0</v>
      </c>
      <c r="G64" s="3"/>
      <c r="H64" s="3" t="s">
        <v>90</v>
      </c>
      <c r="I64" s="38">
        <f>'Carga adm p estacas'!AC12</f>
        <v>0.5</v>
      </c>
      <c r="J64" s="3"/>
      <c r="K64" s="3"/>
      <c r="L64" s="33" t="s">
        <v>20</v>
      </c>
      <c r="M64" s="402">
        <f>'Carga adm p estacas'!AH12</f>
        <v>3</v>
      </c>
      <c r="N64" s="402"/>
      <c r="O64" s="3"/>
      <c r="P64" s="3"/>
      <c r="Q64" s="3"/>
      <c r="R64" s="3"/>
      <c r="S64" s="38"/>
      <c r="T64" s="3"/>
      <c r="U64" s="38"/>
      <c r="V64" s="33"/>
      <c r="W64" s="33"/>
      <c r="X64" s="3"/>
      <c r="Y64" s="3"/>
      <c r="Z64" s="3"/>
      <c r="AA64" s="3"/>
      <c r="AB64" s="3"/>
      <c r="AC64" s="3"/>
      <c r="AD64" s="38"/>
      <c r="AE64" s="3"/>
      <c r="AF64" s="3"/>
      <c r="AG64" s="33"/>
      <c r="AH64" s="3"/>
      <c r="AI64" s="3"/>
      <c r="AJ64" s="3"/>
      <c r="AK64" s="3"/>
      <c r="AL64" s="3"/>
      <c r="AM64" s="3"/>
      <c r="AN64" s="38"/>
      <c r="AO64" s="3"/>
      <c r="AP64" s="38"/>
      <c r="AQ64" s="33"/>
      <c r="AR64" s="33"/>
      <c r="AS64" s="3"/>
      <c r="AT64" s="3"/>
      <c r="AU64" s="3"/>
      <c r="AV64" s="3"/>
      <c r="AW64" s="3"/>
      <c r="AX64" s="3"/>
      <c r="AY64" s="38"/>
      <c r="AZ64" s="3"/>
      <c r="BA64" s="3"/>
      <c r="BB64" s="3"/>
      <c r="BC64" s="3"/>
      <c r="BD64" s="3"/>
      <c r="BE64" s="3"/>
      <c r="BF64" s="3"/>
      <c r="BG64" s="3"/>
      <c r="BH64" s="3"/>
      <c r="BI64" s="3"/>
      <c r="BJ64" s="3"/>
      <c r="BK64" s="38"/>
      <c r="BL64" s="3"/>
      <c r="BM64" s="3"/>
      <c r="BN64" s="3"/>
      <c r="BO64" s="3"/>
      <c r="BP64" s="3"/>
      <c r="BQ64" s="3"/>
      <c r="BR64" s="3"/>
      <c r="BS64" s="34"/>
    </row>
    <row r="65" spans="1:91" x14ac:dyDescent="0.2">
      <c r="A65" s="33"/>
      <c r="B65" s="39" t="s">
        <v>89</v>
      </c>
      <c r="C65" s="40">
        <f>'Carga adm p estacas'!CY17</f>
        <v>1</v>
      </c>
      <c r="D65" s="40"/>
      <c r="E65" s="40" t="s">
        <v>89</v>
      </c>
      <c r="F65" s="40">
        <f>'Carga adm p estacas'!CY18</f>
        <v>0</v>
      </c>
      <c r="G65" s="40"/>
      <c r="H65" s="40" t="s">
        <v>91</v>
      </c>
      <c r="I65" s="41">
        <f>'Carga adm p estacas'!AD12</f>
        <v>0.5</v>
      </c>
      <c r="J65" s="3"/>
      <c r="K65" s="3"/>
      <c r="L65" s="39" t="s">
        <v>21</v>
      </c>
      <c r="M65" s="403">
        <f>'Carga adm p estacas'!AI12</f>
        <v>6</v>
      </c>
      <c r="N65" s="403"/>
      <c r="O65" s="40"/>
      <c r="P65" s="40"/>
      <c r="Q65" s="40"/>
      <c r="R65" s="40"/>
      <c r="S65" s="41"/>
      <c r="T65" s="3"/>
      <c r="U65" s="38"/>
      <c r="V65" s="33"/>
      <c r="W65" s="39"/>
      <c r="X65" s="40"/>
      <c r="Y65" s="40"/>
      <c r="Z65" s="40"/>
      <c r="AA65" s="40"/>
      <c r="AB65" s="40"/>
      <c r="AC65" s="40"/>
      <c r="AD65" s="41"/>
      <c r="AE65" s="3"/>
      <c r="AF65" s="3"/>
      <c r="AG65" s="39"/>
      <c r="AH65" s="40"/>
      <c r="AI65" s="40"/>
      <c r="AJ65" s="40"/>
      <c r="AK65" s="40"/>
      <c r="AL65" s="40"/>
      <c r="AM65" s="40"/>
      <c r="AN65" s="41"/>
      <c r="AO65" s="3"/>
      <c r="AP65" s="38"/>
      <c r="AQ65" s="33"/>
      <c r="AR65" s="39"/>
      <c r="AS65" s="40"/>
      <c r="AT65" s="40"/>
      <c r="AU65" s="40"/>
      <c r="AV65" s="40"/>
      <c r="AW65" s="40"/>
      <c r="AX65" s="40"/>
      <c r="AY65" s="41"/>
      <c r="AZ65" s="3"/>
      <c r="BA65" s="3"/>
      <c r="BB65" s="3"/>
      <c r="BC65" s="3"/>
      <c r="BD65" s="3"/>
      <c r="BE65" s="3"/>
      <c r="BF65" s="3"/>
      <c r="BG65" s="3"/>
      <c r="BH65" s="3"/>
      <c r="BI65" s="3"/>
      <c r="BJ65" s="3"/>
      <c r="BK65" s="38"/>
      <c r="BL65" s="3"/>
      <c r="BM65" s="3"/>
      <c r="BN65" s="3"/>
      <c r="BO65" s="3"/>
      <c r="BP65" s="3"/>
      <c r="BQ65" s="3"/>
      <c r="BR65" s="3"/>
      <c r="BS65" s="34"/>
    </row>
    <row r="66" spans="1:91" x14ac:dyDescent="0.2">
      <c r="A66" s="33"/>
      <c r="B66" s="3"/>
      <c r="C66" s="3"/>
      <c r="D66" s="3"/>
      <c r="E66" s="3"/>
      <c r="F66" s="3"/>
      <c r="G66" s="3"/>
      <c r="H66" s="3"/>
      <c r="I66" s="3"/>
      <c r="J66" s="3"/>
      <c r="K66" s="3"/>
      <c r="L66" s="3"/>
      <c r="M66" s="3"/>
      <c r="N66" s="3"/>
      <c r="O66" s="3"/>
      <c r="P66" s="3"/>
      <c r="Q66" s="3"/>
      <c r="R66" s="3"/>
      <c r="S66" s="3"/>
      <c r="T66" s="3"/>
      <c r="U66" s="38"/>
      <c r="V66" s="33"/>
      <c r="W66" s="3"/>
      <c r="X66" s="3"/>
      <c r="Y66" s="3"/>
      <c r="Z66" s="3"/>
      <c r="AA66" s="3"/>
      <c r="AB66" s="3"/>
      <c r="AC66" s="3"/>
      <c r="AD66" s="3"/>
      <c r="AE66" s="3"/>
      <c r="AF66" s="3"/>
      <c r="AG66" s="3"/>
      <c r="AH66" s="3"/>
      <c r="AI66" s="3"/>
      <c r="AJ66" s="3"/>
      <c r="AK66" s="3"/>
      <c r="AL66" s="3"/>
      <c r="AM66" s="3"/>
      <c r="AN66" s="3"/>
      <c r="AO66" s="3"/>
      <c r="AP66" s="38"/>
      <c r="AQ66" s="33"/>
      <c r="AR66" s="3"/>
      <c r="AS66" s="3"/>
      <c r="AT66" s="3"/>
      <c r="AU66" s="3"/>
      <c r="AV66" s="3"/>
      <c r="AW66" s="3"/>
      <c r="AX66" s="3"/>
      <c r="AY66" s="3"/>
      <c r="AZ66" s="3"/>
      <c r="BA66" s="3"/>
      <c r="BB66" s="3"/>
      <c r="BC66" s="3"/>
      <c r="BD66" s="3"/>
      <c r="BE66" s="3"/>
      <c r="BF66" s="3"/>
      <c r="BG66" s="3"/>
      <c r="BH66" s="3"/>
      <c r="BI66" s="3"/>
      <c r="BJ66" s="3"/>
      <c r="BK66" s="38"/>
      <c r="BL66" s="3"/>
      <c r="BM66" s="3"/>
      <c r="BN66" s="3"/>
      <c r="BO66" s="3"/>
      <c r="BP66" s="3"/>
      <c r="BQ66" s="3"/>
      <c r="BR66" s="3"/>
      <c r="BS66" s="34"/>
    </row>
    <row r="67" spans="1:91" x14ac:dyDescent="0.2">
      <c r="A67" s="39"/>
      <c r="B67" s="40"/>
      <c r="C67" s="40"/>
      <c r="D67" s="40"/>
      <c r="E67" s="40"/>
      <c r="F67" s="40"/>
      <c r="G67" s="40"/>
      <c r="H67" s="40"/>
      <c r="I67" s="40"/>
      <c r="J67" s="40"/>
      <c r="K67" s="40"/>
      <c r="L67" s="40"/>
      <c r="M67" s="40"/>
      <c r="N67" s="40"/>
      <c r="O67" s="40"/>
      <c r="P67" s="40"/>
      <c r="Q67" s="40"/>
      <c r="R67" s="40"/>
      <c r="S67" s="40"/>
      <c r="T67" s="40"/>
      <c r="U67" s="41"/>
      <c r="V67" s="39"/>
      <c r="W67" s="40"/>
      <c r="X67" s="40"/>
      <c r="Y67" s="40"/>
      <c r="Z67" s="40"/>
      <c r="AA67" s="40"/>
      <c r="AB67" s="40"/>
      <c r="AC67" s="40"/>
      <c r="AD67" s="40"/>
      <c r="AE67" s="40"/>
      <c r="AF67" s="40"/>
      <c r="AG67" s="40"/>
      <c r="AH67" s="40"/>
      <c r="AI67" s="40"/>
      <c r="AJ67" s="40"/>
      <c r="AK67" s="40"/>
      <c r="AL67" s="40"/>
      <c r="AM67" s="40"/>
      <c r="AN67" s="40"/>
      <c r="AO67" s="40"/>
      <c r="AP67" s="41"/>
      <c r="AQ67" s="39"/>
      <c r="AR67" s="40"/>
      <c r="AS67" s="40"/>
      <c r="AT67" s="40"/>
      <c r="AU67" s="40"/>
      <c r="AV67" s="40"/>
      <c r="AW67" s="40"/>
      <c r="AX67" s="40"/>
      <c r="AY67" s="40"/>
      <c r="AZ67" s="40"/>
      <c r="BA67" s="40"/>
      <c r="BB67" s="40"/>
      <c r="BC67" s="40"/>
      <c r="BD67" s="40"/>
      <c r="BE67" s="40"/>
      <c r="BF67" s="40"/>
      <c r="BG67" s="40"/>
      <c r="BH67" s="40"/>
      <c r="BI67" s="40"/>
      <c r="BJ67" s="40"/>
      <c r="BK67" s="41"/>
      <c r="BL67" s="3"/>
      <c r="BM67" s="3"/>
      <c r="BN67" s="3"/>
      <c r="BO67" s="3"/>
      <c r="BP67" s="3"/>
      <c r="BQ67" s="3"/>
      <c r="BR67" s="3"/>
      <c r="BS67" s="35"/>
    </row>
    <row r="68" spans="1:91" s="6" customFormat="1" x14ac:dyDescent="0.2">
      <c r="BT68" s="30"/>
      <c r="BU68" s="30"/>
      <c r="BV68" s="30"/>
      <c r="BW68" s="30"/>
      <c r="BX68" s="30"/>
      <c r="BY68" s="30"/>
      <c r="BZ68" s="30"/>
      <c r="CA68" s="30"/>
      <c r="CB68" s="46"/>
      <c r="CC68" s="3"/>
      <c r="CD68" s="3"/>
      <c r="CE68" s="3"/>
      <c r="CF68" s="3"/>
      <c r="CG68" s="3"/>
      <c r="CH68" s="3"/>
      <c r="CI68" s="3"/>
      <c r="CJ68" s="3"/>
      <c r="CK68" s="54"/>
      <c r="CL68" s="54"/>
      <c r="CM68" s="3"/>
    </row>
  </sheetData>
  <sheetProtection password="CE10" sheet="1" objects="1" scenarios="1"/>
  <customSheetViews>
    <customSheetView guid="{E80248EA-EF1F-44D6-8644-3F36D4D9BE6D}" hiddenRows="1" hiddenColumns="1">
      <selection activeCell="F64" sqref="F64"/>
      <pageMargins left="0.78740157480314965" right="0.59055118110236227" top="0.59055118110236227" bottom="0.59055118110236227" header="0.51181102362204722" footer="0.51181102362204722"/>
      <pageSetup paperSize="9" orientation="portrait" r:id="rId1"/>
      <headerFooter alignWithMargins="0"/>
    </customSheetView>
    <customSheetView guid="{1EC71BBF-2FC1-4DEF-BFE5-9B2AD0D712CE}" hiddenRows="1" hiddenColumns="1" showRuler="0">
      <selection activeCell="AE6" sqref="AE6"/>
      <pageMargins left="0.78740157480314965" right="0.59055118110236227" top="0.59055118110236227" bottom="0.59055118110236227" header="0.51181102362204722" footer="0.51181102362204722"/>
      <pageSetup paperSize="9" orientation="portrait" r:id="rId2"/>
      <headerFooter alignWithMargins="0"/>
    </customSheetView>
  </customSheetViews>
  <mergeCells count="338">
    <mergeCell ref="AN2:AP2"/>
    <mergeCell ref="AN3:AP3"/>
    <mergeCell ref="BI2:BK2"/>
    <mergeCell ref="BI3:BK3"/>
    <mergeCell ref="S1:U1"/>
    <mergeCell ref="A2:C2"/>
    <mergeCell ref="E2:P2"/>
    <mergeCell ref="Q2:R2"/>
    <mergeCell ref="A1:J1"/>
    <mergeCell ref="K1:L1"/>
    <mergeCell ref="M1:P1"/>
    <mergeCell ref="Q1:R1"/>
    <mergeCell ref="A3:C3"/>
    <mergeCell ref="E3:P3"/>
    <mergeCell ref="Q3:R3"/>
    <mergeCell ref="S2:U2"/>
    <mergeCell ref="S3:U3"/>
    <mergeCell ref="AN1:AP1"/>
    <mergeCell ref="V2:X2"/>
    <mergeCell ref="Z2:AK2"/>
    <mergeCell ref="AL2:AM2"/>
    <mergeCell ref="V1:AE1"/>
    <mergeCell ref="AF1:AG1"/>
    <mergeCell ref="AH1:AK1"/>
    <mergeCell ref="B63:D63"/>
    <mergeCell ref="E63:G63"/>
    <mergeCell ref="D23:E23"/>
    <mergeCell ref="D24:E24"/>
    <mergeCell ref="D25:E25"/>
    <mergeCell ref="D26:E26"/>
    <mergeCell ref="D27:E27"/>
    <mergeCell ref="D28:E28"/>
    <mergeCell ref="D31:E31"/>
    <mergeCell ref="D43:E43"/>
    <mergeCell ref="D32:E32"/>
    <mergeCell ref="D33:E33"/>
    <mergeCell ref="D34:E34"/>
    <mergeCell ref="D35:E35"/>
    <mergeCell ref="D36:E36"/>
    <mergeCell ref="D37:E37"/>
    <mergeCell ref="D59:E59"/>
    <mergeCell ref="D60:E60"/>
    <mergeCell ref="D61:E61"/>
    <mergeCell ref="D39:E39"/>
    <mergeCell ref="D40:E40"/>
    <mergeCell ref="D41:E41"/>
    <mergeCell ref="D42:E42"/>
    <mergeCell ref="D55:E55"/>
    <mergeCell ref="B6:I6"/>
    <mergeCell ref="L6:S6"/>
    <mergeCell ref="D21:E21"/>
    <mergeCell ref="D17:E17"/>
    <mergeCell ref="D18:E18"/>
    <mergeCell ref="D19:E19"/>
    <mergeCell ref="D20:E20"/>
    <mergeCell ref="D13:E13"/>
    <mergeCell ref="D38:E38"/>
    <mergeCell ref="D14:E14"/>
    <mergeCell ref="D15:E15"/>
    <mergeCell ref="D16:E16"/>
    <mergeCell ref="D29:E29"/>
    <mergeCell ref="D30:E30"/>
    <mergeCell ref="D22:E22"/>
    <mergeCell ref="B8:B12"/>
    <mergeCell ref="C8:C12"/>
    <mergeCell ref="F8:F12"/>
    <mergeCell ref="G8:G12"/>
    <mergeCell ref="Q8:Q12"/>
    <mergeCell ref="R8:R12"/>
    <mergeCell ref="N18:O18"/>
    <mergeCell ref="N19:O19"/>
    <mergeCell ref="N20:O20"/>
    <mergeCell ref="D56:E56"/>
    <mergeCell ref="D57:E57"/>
    <mergeCell ref="D58:E58"/>
    <mergeCell ref="D51:E51"/>
    <mergeCell ref="D52:E52"/>
    <mergeCell ref="D44:E44"/>
    <mergeCell ref="D45:E45"/>
    <mergeCell ref="D46:E46"/>
    <mergeCell ref="D53:E53"/>
    <mergeCell ref="D54:E54"/>
    <mergeCell ref="D47:E47"/>
    <mergeCell ref="D48:E48"/>
    <mergeCell ref="D49:E49"/>
    <mergeCell ref="D50:E50"/>
    <mergeCell ref="BT9:CL10"/>
    <mergeCell ref="B7:I7"/>
    <mergeCell ref="L7:S7"/>
    <mergeCell ref="L8:L12"/>
    <mergeCell ref="M8:M12"/>
    <mergeCell ref="N8:O12"/>
    <mergeCell ref="P8:P12"/>
    <mergeCell ref="W8:W12"/>
    <mergeCell ref="H8:H12"/>
    <mergeCell ref="I8:I12"/>
    <mergeCell ref="X8:X12"/>
    <mergeCell ref="Y8:Z12"/>
    <mergeCell ref="AA8:AA12"/>
    <mergeCell ref="AB8:AB12"/>
    <mergeCell ref="D8:E12"/>
    <mergeCell ref="N21:O21"/>
    <mergeCell ref="N22:O22"/>
    <mergeCell ref="N23:O23"/>
    <mergeCell ref="S8:S12"/>
    <mergeCell ref="N13:O13"/>
    <mergeCell ref="N14:O14"/>
    <mergeCell ref="N15:O15"/>
    <mergeCell ref="N16:O16"/>
    <mergeCell ref="N17:O17"/>
    <mergeCell ref="N33:O33"/>
    <mergeCell ref="N34:O34"/>
    <mergeCell ref="N35:O35"/>
    <mergeCell ref="N24:O24"/>
    <mergeCell ref="N25:O25"/>
    <mergeCell ref="N26:O26"/>
    <mergeCell ref="N27:O27"/>
    <mergeCell ref="N28:O28"/>
    <mergeCell ref="N29:O29"/>
    <mergeCell ref="N55:O55"/>
    <mergeCell ref="N56:O56"/>
    <mergeCell ref="N57:O57"/>
    <mergeCell ref="N58:O58"/>
    <mergeCell ref="N59:O59"/>
    <mergeCell ref="N48:O48"/>
    <mergeCell ref="N49:O49"/>
    <mergeCell ref="N50:O50"/>
    <mergeCell ref="N51:O51"/>
    <mergeCell ref="N52:O52"/>
    <mergeCell ref="N53:O53"/>
    <mergeCell ref="AL1:AM1"/>
    <mergeCell ref="N54:O54"/>
    <mergeCell ref="N42:O42"/>
    <mergeCell ref="N43:O43"/>
    <mergeCell ref="N44:O44"/>
    <mergeCell ref="N45:O45"/>
    <mergeCell ref="N46:O46"/>
    <mergeCell ref="N47:O47"/>
    <mergeCell ref="N36:O36"/>
    <mergeCell ref="N37:O37"/>
    <mergeCell ref="N38:O38"/>
    <mergeCell ref="N39:O39"/>
    <mergeCell ref="N40:O40"/>
    <mergeCell ref="N41:O41"/>
    <mergeCell ref="N30:O30"/>
    <mergeCell ref="N31:O31"/>
    <mergeCell ref="N32:O32"/>
    <mergeCell ref="V3:X3"/>
    <mergeCell ref="Z3:AK3"/>
    <mergeCell ref="AL3:AM3"/>
    <mergeCell ref="W7:AD7"/>
    <mergeCell ref="AG7:AN7"/>
    <mergeCell ref="W6:AD6"/>
    <mergeCell ref="AG6:AN6"/>
    <mergeCell ref="Y15:Z15"/>
    <mergeCell ref="AI15:AJ15"/>
    <mergeCell ref="Y16:Z16"/>
    <mergeCell ref="AI16:AJ16"/>
    <mergeCell ref="Y17:Z17"/>
    <mergeCell ref="AI17:AJ17"/>
    <mergeCell ref="AN8:AN12"/>
    <mergeCell ref="Y13:Z13"/>
    <mergeCell ref="AI13:AJ13"/>
    <mergeCell ref="Y14:Z14"/>
    <mergeCell ref="AI14:AJ14"/>
    <mergeCell ref="AI8:AJ12"/>
    <mergeCell ref="AK8:AK12"/>
    <mergeCell ref="AL8:AL12"/>
    <mergeCell ref="AM8:AM12"/>
    <mergeCell ref="AC8:AC12"/>
    <mergeCell ref="AD8:AD12"/>
    <mergeCell ref="AG8:AG12"/>
    <mergeCell ref="AH8:AH12"/>
    <mergeCell ref="Y21:Z21"/>
    <mergeCell ref="AI21:AJ21"/>
    <mergeCell ref="Y22:Z22"/>
    <mergeCell ref="AI22:AJ22"/>
    <mergeCell ref="Y23:Z23"/>
    <mergeCell ref="AI23:AJ23"/>
    <mergeCell ref="Y18:Z18"/>
    <mergeCell ref="AI18:AJ18"/>
    <mergeCell ref="Y19:Z19"/>
    <mergeCell ref="AI19:AJ19"/>
    <mergeCell ref="Y20:Z20"/>
    <mergeCell ref="AI20:AJ20"/>
    <mergeCell ref="Y27:Z27"/>
    <mergeCell ref="AI27:AJ27"/>
    <mergeCell ref="Y28:Z28"/>
    <mergeCell ref="AI28:AJ28"/>
    <mergeCell ref="Y29:Z29"/>
    <mergeCell ref="AI29:AJ29"/>
    <mergeCell ref="Y24:Z24"/>
    <mergeCell ref="AI24:AJ24"/>
    <mergeCell ref="Y25:Z25"/>
    <mergeCell ref="AI25:AJ25"/>
    <mergeCell ref="Y26:Z26"/>
    <mergeCell ref="AI26:AJ26"/>
    <mergeCell ref="Y33:Z33"/>
    <mergeCell ref="AI33:AJ33"/>
    <mergeCell ref="Y34:Z34"/>
    <mergeCell ref="AI34:AJ34"/>
    <mergeCell ref="Y35:Z35"/>
    <mergeCell ref="AI35:AJ35"/>
    <mergeCell ref="Y30:Z30"/>
    <mergeCell ref="AI30:AJ30"/>
    <mergeCell ref="Y31:Z31"/>
    <mergeCell ref="AI31:AJ31"/>
    <mergeCell ref="Y32:Z32"/>
    <mergeCell ref="AI32:AJ32"/>
    <mergeCell ref="Y39:Z39"/>
    <mergeCell ref="AI39:AJ39"/>
    <mergeCell ref="Y40:Z40"/>
    <mergeCell ref="AI40:AJ40"/>
    <mergeCell ref="Y41:Z41"/>
    <mergeCell ref="AI41:AJ41"/>
    <mergeCell ref="Y36:Z36"/>
    <mergeCell ref="AI36:AJ36"/>
    <mergeCell ref="Y37:Z37"/>
    <mergeCell ref="AI37:AJ37"/>
    <mergeCell ref="Y38:Z38"/>
    <mergeCell ref="AI38:AJ38"/>
    <mergeCell ref="Y46:Z46"/>
    <mergeCell ref="AI46:AJ46"/>
    <mergeCell ref="Y47:Z47"/>
    <mergeCell ref="AI47:AJ47"/>
    <mergeCell ref="Y42:Z42"/>
    <mergeCell ref="AI42:AJ42"/>
    <mergeCell ref="Y43:Z43"/>
    <mergeCell ref="AI43:AJ43"/>
    <mergeCell ref="Y44:Z44"/>
    <mergeCell ref="AI44:AJ44"/>
    <mergeCell ref="Y58:Z58"/>
    <mergeCell ref="AI58:AJ58"/>
    <mergeCell ref="Y59:Z59"/>
    <mergeCell ref="AI59:AJ59"/>
    <mergeCell ref="Y54:Z54"/>
    <mergeCell ref="AI54:AJ54"/>
    <mergeCell ref="Y55:Z55"/>
    <mergeCell ref="AI55:AJ55"/>
    <mergeCell ref="Y56:Z56"/>
    <mergeCell ref="AI56:AJ56"/>
    <mergeCell ref="BI1:BK1"/>
    <mergeCell ref="AQ2:AS2"/>
    <mergeCell ref="AU2:BF2"/>
    <mergeCell ref="BG2:BH2"/>
    <mergeCell ref="AQ1:AZ1"/>
    <mergeCell ref="BA1:BB1"/>
    <mergeCell ref="BC1:BF1"/>
    <mergeCell ref="BG1:BH1"/>
    <mergeCell ref="Y57:Z57"/>
    <mergeCell ref="AI57:AJ57"/>
    <mergeCell ref="Y51:Z51"/>
    <mergeCell ref="AI51:AJ51"/>
    <mergeCell ref="Y52:Z52"/>
    <mergeCell ref="AI52:AJ52"/>
    <mergeCell ref="Y53:Z53"/>
    <mergeCell ref="AI53:AJ53"/>
    <mergeCell ref="Y48:Z48"/>
    <mergeCell ref="AI48:AJ48"/>
    <mergeCell ref="Y49:Z49"/>
    <mergeCell ref="AI49:AJ49"/>
    <mergeCell ref="Y50:Z50"/>
    <mergeCell ref="AI50:AJ50"/>
    <mergeCell ref="Y45:Z45"/>
    <mergeCell ref="AI45:AJ45"/>
    <mergeCell ref="AQ3:AS3"/>
    <mergeCell ref="AU3:BF3"/>
    <mergeCell ref="BG3:BH3"/>
    <mergeCell ref="AR6:AY6"/>
    <mergeCell ref="AR7:AY7"/>
    <mergeCell ref="AR8:AR12"/>
    <mergeCell ref="AS8:AS12"/>
    <mergeCell ref="AT8:AU12"/>
    <mergeCell ref="AV8:AV12"/>
    <mergeCell ref="AW8:AW12"/>
    <mergeCell ref="AT17:AU17"/>
    <mergeCell ref="AT18:AU18"/>
    <mergeCell ref="AT19:AU19"/>
    <mergeCell ref="AT20:AU20"/>
    <mergeCell ref="AT21:AU21"/>
    <mergeCell ref="AT22:AU22"/>
    <mergeCell ref="AX8:AX12"/>
    <mergeCell ref="AY8:AY12"/>
    <mergeCell ref="AT13:AU13"/>
    <mergeCell ref="AT14:AU14"/>
    <mergeCell ref="AT15:AU15"/>
    <mergeCell ref="AT16:AU16"/>
    <mergeCell ref="AT29:AU29"/>
    <mergeCell ref="AT30:AU30"/>
    <mergeCell ref="AT31:AU31"/>
    <mergeCell ref="AT32:AU32"/>
    <mergeCell ref="AT33:AU33"/>
    <mergeCell ref="AT34:AU34"/>
    <mergeCell ref="AT23:AU23"/>
    <mergeCell ref="AT24:AU24"/>
    <mergeCell ref="AT25:AU25"/>
    <mergeCell ref="AT26:AU26"/>
    <mergeCell ref="AT27:AU27"/>
    <mergeCell ref="AT28:AU28"/>
    <mergeCell ref="AT41:AU41"/>
    <mergeCell ref="AT42:AU42"/>
    <mergeCell ref="AT43:AU43"/>
    <mergeCell ref="AT44:AU44"/>
    <mergeCell ref="AT45:AU45"/>
    <mergeCell ref="AT46:AU46"/>
    <mergeCell ref="AT35:AU35"/>
    <mergeCell ref="AT36:AU36"/>
    <mergeCell ref="AT37:AU37"/>
    <mergeCell ref="AT38:AU38"/>
    <mergeCell ref="AT39:AU39"/>
    <mergeCell ref="AT40:AU40"/>
    <mergeCell ref="AT53:AU53"/>
    <mergeCell ref="AT54:AU54"/>
    <mergeCell ref="AT55:AU55"/>
    <mergeCell ref="AT56:AU56"/>
    <mergeCell ref="AT57:AU57"/>
    <mergeCell ref="AT58:AU58"/>
    <mergeCell ref="AT47:AU47"/>
    <mergeCell ref="AT48:AU48"/>
    <mergeCell ref="AT49:AU49"/>
    <mergeCell ref="AT50:AU50"/>
    <mergeCell ref="AT51:AU51"/>
    <mergeCell ref="AT52:AU52"/>
    <mergeCell ref="Z63:AB63"/>
    <mergeCell ref="AT59:AU59"/>
    <mergeCell ref="AT60:AU60"/>
    <mergeCell ref="M64:N64"/>
    <mergeCell ref="M65:N65"/>
    <mergeCell ref="AT61:AU61"/>
    <mergeCell ref="AR63:AT63"/>
    <mergeCell ref="AU63:AW63"/>
    <mergeCell ref="Y61:Z61"/>
    <mergeCell ref="AI61:AJ61"/>
    <mergeCell ref="W63:Y63"/>
    <mergeCell ref="Y60:Z60"/>
    <mergeCell ref="AI60:AJ60"/>
    <mergeCell ref="N60:O60"/>
    <mergeCell ref="N61:O61"/>
  </mergeCells>
  <phoneticPr fontId="25" type="noConversion"/>
  <pageMargins left="0.78740157480314965" right="0.59055118110236227" top="0.59055118110236227" bottom="0.59055118110236227" header="0.51181102362204722" footer="0.51181102362204722"/>
  <pageSetup paperSize="9" orientation="portrait" r:id="rId3"/>
  <headerFooter alignWithMargins="0"/>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Carga adm p estacas</vt:lpstr>
      <vt:lpstr>Memória de cálculo</vt:lpstr>
      <vt:lpstr>'Memória de cálculo'!Area_de_impressao</vt:lpstr>
    </vt:vector>
  </TitlesOfParts>
  <LinksUpToDate>false</LinksUpToDate>
  <SharedDoc>false</SharedDoc>
  <HyperlinkBase>www.sitengenharia.com.br</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Cálculo carga adimissível de estacas</dc:title>
  <dc:creator>Eng. Célio Márcio Magalhães</dc:creator>
  <cp:lastModifiedBy>celio</cp:lastModifiedBy>
  <cp:lastPrinted>2014-09-23T14:35:00Z</cp:lastPrinted>
  <dcterms:created xsi:type="dcterms:W3CDTF">2002-07-19T19:14:13Z</dcterms:created>
  <dcterms:modified xsi:type="dcterms:W3CDTF">2018-04-24T19:39:26Z</dcterms:modified>
  <cp:category>Engenharia</cp:category>
</cp:coreProperties>
</file>