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illa\Desktop\"/>
    </mc:Choice>
  </mc:AlternateContent>
  <bookViews>
    <workbookView xWindow="0" yWindow="0" windowWidth="15345" windowHeight="4575" activeTab="2"/>
  </bookViews>
  <sheets>
    <sheet name="Portada" sheetId="3" r:id="rId1"/>
    <sheet name="Punto 1" sheetId="1" r:id="rId2"/>
    <sheet name="Punto 2" sheetId="2" r:id="rId3"/>
  </sheets>
  <externalReferences>
    <externalReference r:id="rId4"/>
  </externalReferences>
  <calcPr calcId="162913"/>
  <fileRecoveryPr repairLoad="1"/>
</workbook>
</file>

<file path=xl/calcChain.xml><?xml version="1.0" encoding="utf-8"?>
<calcChain xmlns="http://schemas.openxmlformats.org/spreadsheetml/2006/main">
  <c r="G63" i="2" l="1"/>
  <c r="E63" i="2"/>
  <c r="D63" i="2"/>
  <c r="G62" i="2"/>
  <c r="E62" i="2"/>
  <c r="D62" i="2"/>
  <c r="G61" i="2"/>
  <c r="E61" i="2"/>
  <c r="D61" i="2"/>
  <c r="G60" i="2"/>
  <c r="E60" i="2"/>
  <c r="D60" i="2"/>
  <c r="G59" i="2"/>
  <c r="E59" i="2"/>
  <c r="D59" i="2"/>
  <c r="G58" i="2"/>
  <c r="E58" i="2"/>
  <c r="D58" i="2"/>
  <c r="G57" i="2"/>
  <c r="E57" i="2"/>
  <c r="D57" i="2"/>
  <c r="G56" i="2"/>
  <c r="E56" i="2"/>
  <c r="D56" i="2"/>
  <c r="G55" i="2"/>
  <c r="E55" i="2"/>
  <c r="D55" i="2"/>
  <c r="G54" i="2"/>
  <c r="E54" i="2"/>
  <c r="D54" i="2"/>
  <c r="G53" i="2"/>
  <c r="E53" i="2"/>
  <c r="D53" i="2"/>
  <c r="G52" i="2"/>
  <c r="E52" i="2"/>
  <c r="D52" i="2"/>
  <c r="G51" i="2"/>
  <c r="E51" i="2"/>
  <c r="D51" i="2"/>
  <c r="G50" i="2"/>
  <c r="E50" i="2"/>
  <c r="D50" i="2"/>
  <c r="G49" i="2"/>
  <c r="E49" i="2"/>
  <c r="D49" i="2"/>
  <c r="G48" i="2"/>
  <c r="E48" i="2"/>
  <c r="D48" i="2"/>
  <c r="G47" i="2"/>
  <c r="E47" i="2"/>
  <c r="D47" i="2"/>
  <c r="G46" i="2"/>
  <c r="E46" i="2"/>
  <c r="D46" i="2"/>
  <c r="G45" i="2"/>
  <c r="E45" i="2"/>
  <c r="D45" i="2"/>
  <c r="G44" i="2"/>
  <c r="E44" i="2"/>
  <c r="D44" i="2"/>
  <c r="G43" i="2"/>
  <c r="E43" i="2"/>
  <c r="D43" i="2"/>
  <c r="G42" i="2"/>
  <c r="E42" i="2"/>
  <c r="D42" i="2"/>
  <c r="G41" i="2"/>
  <c r="E41" i="2"/>
  <c r="D41" i="2"/>
  <c r="G40" i="2"/>
  <c r="E40" i="2"/>
  <c r="D40" i="2"/>
  <c r="G39" i="2"/>
  <c r="E39" i="2"/>
  <c r="D39" i="2"/>
  <c r="G38" i="2"/>
  <c r="E38" i="2"/>
  <c r="D38" i="2"/>
  <c r="G37" i="2"/>
  <c r="E37" i="2"/>
  <c r="D37" i="2"/>
  <c r="G36" i="2"/>
  <c r="E36" i="2"/>
  <c r="D36" i="2"/>
  <c r="H20" i="2"/>
  <c r="I19" i="2"/>
  <c r="H19" i="2"/>
  <c r="I18" i="2"/>
  <c r="H18" i="2"/>
  <c r="I17" i="2"/>
  <c r="I24" i="2" s="1"/>
  <c r="H17" i="2"/>
  <c r="H23" i="2" s="1"/>
  <c r="F26" i="2" s="1"/>
  <c r="I16" i="2"/>
  <c r="H16" i="2"/>
  <c r="H24" i="2" s="1"/>
  <c r="I23" i="2" l="1"/>
  <c r="I20" i="2"/>
  <c r="D49" i="1" l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E48" i="1"/>
  <c r="F48" i="1"/>
  <c r="G48" i="1"/>
  <c r="H48" i="1"/>
  <c r="I48" i="1"/>
  <c r="D48" i="1"/>
  <c r="K34" i="1"/>
  <c r="K28" i="1"/>
  <c r="K22" i="1"/>
  <c r="K16" i="1"/>
  <c r="I27" i="1"/>
  <c r="I24" i="1"/>
  <c r="I25" i="1"/>
  <c r="I26" i="1"/>
  <c r="I23" i="1"/>
  <c r="E27" i="1"/>
  <c r="K10" i="1" s="1"/>
  <c r="F27" i="1"/>
  <c r="G27" i="1"/>
  <c r="H27" i="1"/>
  <c r="D27" i="1"/>
</calcChain>
</file>

<file path=xl/sharedStrings.xml><?xml version="1.0" encoding="utf-8"?>
<sst xmlns="http://schemas.openxmlformats.org/spreadsheetml/2006/main" count="90" uniqueCount="63">
  <si>
    <t>Facebook</t>
  </si>
  <si>
    <t>Instagram</t>
  </si>
  <si>
    <t>Twitter</t>
  </si>
  <si>
    <t>Radio</t>
  </si>
  <si>
    <t>T.V</t>
  </si>
  <si>
    <t>Región</t>
  </si>
  <si>
    <t>Oeste</t>
  </si>
  <si>
    <t>Norte</t>
  </si>
  <si>
    <t>Sur</t>
  </si>
  <si>
    <t>Este</t>
  </si>
  <si>
    <t>Medios de Comunicación</t>
  </si>
  <si>
    <t>Periodo</t>
  </si>
  <si>
    <t>Ventas Millones $</t>
  </si>
  <si>
    <t>Inversión en Publicidad en Millones de $</t>
  </si>
  <si>
    <t>a)¿cuál es el indicador de las personas que utilizan Instagram?</t>
  </si>
  <si>
    <t>b)¿cuál es el indicador de personas que son de la región Oeste?</t>
  </si>
  <si>
    <t>c)¿cuál es el indicador de las personas que usan Twitter y son de la región Sur?</t>
  </si>
  <si>
    <t>d)¿cuál es el indicador de las personas que no son de la región Norte y utilizan Instagram?</t>
  </si>
  <si>
    <t>e)si se selecciona una persona de la región Sur, ¿cuál es el indicador de que use Radio?</t>
  </si>
  <si>
    <t>f)Realice una gráfica</t>
  </si>
  <si>
    <t>Docente:</t>
  </si>
  <si>
    <t>John Chuke Yepes L</t>
  </si>
  <si>
    <t>Abril, 2020</t>
  </si>
  <si>
    <t>Nombre del Estudiante</t>
  </si>
  <si>
    <t>TALLER DE INDICADORES KPI´s</t>
  </si>
  <si>
    <t>Realizar</t>
  </si>
  <si>
    <t xml:space="preserve">     1) Variación absoluta</t>
  </si>
  <si>
    <t xml:space="preserve">     2) Variación Porcentual</t>
  </si>
  <si>
    <t>a) Determine los indicadores descriptivos de las ventas y la Invesrión en Publicidad</t>
  </si>
  <si>
    <t xml:space="preserve">     De interpretaciones correspondeintes a los indicadores</t>
  </si>
  <si>
    <t>b) Análisis de Variación</t>
  </si>
  <si>
    <t>c) Determine el indicador de particiapción de la inversión en Publicidad sobre las ventas</t>
  </si>
  <si>
    <t>Nota:</t>
  </si>
  <si>
    <t>Interpretar todos los resultados</t>
  </si>
  <si>
    <t>Vanessa Moncada Coronel</t>
  </si>
  <si>
    <t>Total</t>
  </si>
  <si>
    <t xml:space="preserve">El total de personas encuentadas, el 24,34% usan el medio de comunicación Instagram </t>
  </si>
  <si>
    <t>SOLUCIÓN</t>
  </si>
  <si>
    <t>A. ¿Cuál es el indicador de las personas que utilizan Instagram?</t>
  </si>
  <si>
    <t>B. ¿Cuál es el indicador de personas que son de la región Oeste?</t>
  </si>
  <si>
    <t>El total de personas encuentadas, el 34,84% son del Oeste</t>
  </si>
  <si>
    <t>C. ¿Cuál es el indicador de las personas que usan Twitter y son de la región Sur?</t>
  </si>
  <si>
    <t>El total de personas encuentadas, el 2,15% utilizan Twitter y son del Sur</t>
  </si>
  <si>
    <t>D. ¿Cuál es el indicador de las personas que no son de la región Norte y utilizan Instagram?</t>
  </si>
  <si>
    <t>El total de personas encuentadas, el 8,6% no son de la región Norte y utilizan Instagram</t>
  </si>
  <si>
    <t>E. Si se selecciona una persona de la región Sur, ¿cuál es el indicador de que use Radio?</t>
  </si>
  <si>
    <t>De las personas del 23,7%  utilizan radio.</t>
  </si>
  <si>
    <t>Inv. Publicidad</t>
  </si>
  <si>
    <t>Lim sup =</t>
  </si>
  <si>
    <t xml:space="preserve">Ventas </t>
  </si>
  <si>
    <t>n=</t>
  </si>
  <si>
    <t xml:space="preserve">Promedio= </t>
  </si>
  <si>
    <t xml:space="preserve">Varianza= </t>
  </si>
  <si>
    <t xml:space="preserve"> </t>
  </si>
  <si>
    <t xml:space="preserve">Desviación estandar= </t>
  </si>
  <si>
    <t>C.V =</t>
  </si>
  <si>
    <t xml:space="preserve"> Escenarios Prospectivos</t>
  </si>
  <si>
    <t>Límite Inferior =</t>
  </si>
  <si>
    <t>Lim inf =</t>
  </si>
  <si>
    <t>Límite Superior =</t>
  </si>
  <si>
    <t>Variación Absoluta $</t>
  </si>
  <si>
    <t>Variación Porcentual%</t>
  </si>
  <si>
    <t>Participación de la inversión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</si>
</sst>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\ * #,##0_-;\-&quot;$&quot;\ * #,##0_-;_-&quot;$&quot;\ * &quot;-&quot;_-;_-@_-"/>
    <numFmt numFmtId="164" formatCode="_-&quot;$&quot;\ * #,##0.000_-;\-&quot;$&quot;\ * #,##0.000_-;_-&quot;$&quot;\ * &quot;-&quot;_-;_-@_-"/>
    <numFmt numFmtId="165" formatCode="0.0%"/>
    <numFmt numFmtId="169" formatCode="_-&quot;$&quot;\ * #,##0.000_-;\-&quot;$&quot;\ * #,##0.000_-;_-&quot;$&quot;\ * &quot;-&quot;??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Titillium Web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orbel"/>
      <family val="2"/>
    </font>
    <font>
      <sz val="11"/>
      <color theme="1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3" borderId="0" xfId="0" applyFill="1" applyProtection="1">
      <protection locked="0"/>
    </xf>
    <xf numFmtId="0" fontId="0" fillId="3" borderId="0" xfId="0" applyFill="1" applyProtection="1">
      <protection hidden="1"/>
    </xf>
    <xf numFmtId="0" fontId="2" fillId="3" borderId="0" xfId="0" applyFont="1" applyFill="1" applyProtection="1">
      <protection hidden="1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 vertical="center" textRotation="90"/>
      <protection hidden="1"/>
    </xf>
    <xf numFmtId="0" fontId="0" fillId="0" borderId="1" xfId="0" applyBorder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17" fontId="0" fillId="0" borderId="1" xfId="0" applyNumberFormat="1" applyBorder="1" applyProtection="1">
      <protection hidden="1"/>
    </xf>
    <xf numFmtId="164" fontId="0" fillId="0" borderId="1" xfId="1" applyNumberFormat="1" applyFont="1" applyBorder="1" applyProtection="1">
      <protection hidden="1"/>
    </xf>
    <xf numFmtId="0" fontId="0" fillId="0" borderId="0" xfId="0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center"/>
      <protection locked="0" hidden="1"/>
    </xf>
    <xf numFmtId="0" fontId="2" fillId="0" borderId="2" xfId="0" applyFont="1" applyBorder="1" applyAlignment="1" applyProtection="1">
      <alignment horizontal="center" vertical="center" textRotation="90"/>
      <protection locked="0" hidden="1"/>
    </xf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9" fontId="0" fillId="0" borderId="1" xfId="2" applyFont="1" applyBorder="1" applyAlignment="1" applyProtection="1">
      <alignment horizontal="center"/>
      <protection locked="0" hidden="1"/>
    </xf>
    <xf numFmtId="164" fontId="0" fillId="0" borderId="1" xfId="0" applyNumberFormat="1" applyBorder="1"/>
    <xf numFmtId="0" fontId="4" fillId="4" borderId="1" xfId="0" applyFont="1" applyFill="1" applyBorder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3" fillId="3" borderId="0" xfId="0" applyFont="1" applyFill="1" applyAlignment="1" applyProtection="1">
      <alignment horizontal="center"/>
      <protection hidden="1"/>
    </xf>
    <xf numFmtId="165" fontId="0" fillId="5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10" fontId="0" fillId="5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164" fontId="0" fillId="0" borderId="1" xfId="1" applyNumberFormat="1" applyFont="1" applyBorder="1"/>
    <xf numFmtId="165" fontId="0" fillId="0" borderId="1" xfId="2" applyNumberFormat="1" applyFont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164" fontId="0" fillId="8" borderId="1" xfId="0" applyNumberFormat="1" applyFill="1" applyBorder="1"/>
    <xf numFmtId="164" fontId="0" fillId="8" borderId="1" xfId="0" applyNumberFormat="1" applyFill="1" applyBorder="1" applyAlignment="1">
      <alignment horizontal="right"/>
    </xf>
    <xf numFmtId="2" fontId="0" fillId="8" borderId="1" xfId="0" applyNumberFormat="1" applyFill="1" applyBorder="1"/>
    <xf numFmtId="2" fontId="0" fillId="8" borderId="1" xfId="0" applyNumberFormat="1" applyFill="1" applyBorder="1" applyAlignment="1">
      <alignment horizontal="right"/>
    </xf>
    <xf numFmtId="164" fontId="0" fillId="8" borderId="1" xfId="1" applyNumberFormat="1" applyFont="1" applyFill="1" applyBorder="1"/>
    <xf numFmtId="164" fontId="0" fillId="8" borderId="1" xfId="1" applyNumberFormat="1" applyFont="1" applyFill="1" applyBorder="1" applyAlignment="1">
      <alignment horizontal="right"/>
    </xf>
    <xf numFmtId="164" fontId="0" fillId="8" borderId="1" xfId="2" applyNumberFormat="1" applyFont="1" applyFill="1" applyBorder="1"/>
    <xf numFmtId="9" fontId="0" fillId="8" borderId="1" xfId="2" applyNumberFormat="1" applyFont="1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2" fillId="8" borderId="0" xfId="0" applyFont="1" applyFill="1" applyBorder="1" applyAlignment="1">
      <alignment vertical="center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169" fontId="0" fillId="6" borderId="1" xfId="0" applyNumberFormat="1" applyFill="1" applyBorder="1"/>
    <xf numFmtId="0" fontId="2" fillId="6" borderId="1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  <protection hidden="1"/>
    </xf>
    <xf numFmtId="0" fontId="2" fillId="6" borderId="1" xfId="0" applyFont="1" applyFill="1" applyBorder="1" applyAlignment="1" applyProtection="1">
      <alignment horizontal="center" vertical="center" wrapText="1"/>
      <protection hidden="1"/>
    </xf>
    <xf numFmtId="0" fontId="9" fillId="6" borderId="1" xfId="0" applyFont="1" applyFill="1" applyBorder="1" applyAlignment="1" applyProtection="1">
      <alignment horizontal="center" vertical="center" wrapText="1"/>
      <protection hidden="1"/>
    </xf>
    <xf numFmtId="0" fontId="2" fillId="7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17" fontId="11" fillId="0" borderId="1" xfId="0" applyNumberFormat="1" applyFont="1" applyBorder="1" applyProtection="1">
      <protection hidden="1"/>
    </xf>
    <xf numFmtId="164" fontId="11" fillId="0" borderId="1" xfId="1" applyNumberFormat="1" applyFont="1" applyBorder="1" applyProtection="1">
      <protection hidden="1"/>
    </xf>
  </cellXfs>
  <cellStyles count="3">
    <cellStyle name="Moneda [0]" xfId="1" builtinId="7"/>
    <cellStyle name="Normal" xfId="0" builtinId="0"/>
    <cellStyle name="Porcentaje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Medios</a:t>
            </a:r>
            <a:r>
              <a:rPr lang="en-US" baseline="0"/>
              <a:t> de comunicación vs Región geográfica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'Punto 1'!$C$23</c:f>
              <c:strCache>
                <c:ptCount val="1"/>
                <c:pt idx="0">
                  <c:v>Oeste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'Punto 1'!$D$22:$H$22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Radio</c:v>
                </c:pt>
                <c:pt idx="4">
                  <c:v>T.V</c:v>
                </c:pt>
              </c:strCache>
            </c:strRef>
          </c:cat>
          <c:val>
            <c:numRef>
              <c:f>'Punto 1'!$D$23:$H$23</c:f>
              <c:numCache>
                <c:formatCode>General</c:formatCode>
                <c:ptCount val="5"/>
                <c:pt idx="0">
                  <c:v>25</c:v>
                </c:pt>
                <c:pt idx="1">
                  <c:v>36</c:v>
                </c:pt>
                <c:pt idx="2">
                  <c:v>45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C-4510-A62F-3814809C7A48}"/>
            </c:ext>
          </c:extLst>
        </c:ser>
        <c:ser>
          <c:idx val="1"/>
          <c:order val="1"/>
          <c:tx>
            <c:strRef>
              <c:f>'Punto 1'!$C$24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'Punto 1'!$D$22:$H$22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Radio</c:v>
                </c:pt>
                <c:pt idx="4">
                  <c:v>T.V</c:v>
                </c:pt>
              </c:strCache>
            </c:strRef>
          </c:cat>
          <c:val>
            <c:numRef>
              <c:f>'Punto 1'!$D$24:$H$24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C-4510-A62F-3814809C7A48}"/>
            </c:ext>
          </c:extLst>
        </c:ser>
        <c:ser>
          <c:idx val="2"/>
          <c:order val="2"/>
          <c:tx>
            <c:strRef>
              <c:f>'Punto 1'!$C$25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'Punto 1'!$D$22:$H$22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Radio</c:v>
                </c:pt>
                <c:pt idx="4">
                  <c:v>T.V</c:v>
                </c:pt>
              </c:strCache>
            </c:strRef>
          </c:cat>
          <c:val>
            <c:numRef>
              <c:f>'Punto 1'!$D$25:$H$25</c:f>
              <c:numCache>
                <c:formatCode>General</c:formatCode>
                <c:ptCount val="5"/>
                <c:pt idx="0">
                  <c:v>23</c:v>
                </c:pt>
                <c:pt idx="1">
                  <c:v>18</c:v>
                </c:pt>
                <c:pt idx="2">
                  <c:v>9</c:v>
                </c:pt>
                <c:pt idx="3">
                  <c:v>22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C-4510-A62F-3814809C7A48}"/>
            </c:ext>
          </c:extLst>
        </c:ser>
        <c:ser>
          <c:idx val="3"/>
          <c:order val="3"/>
          <c:tx>
            <c:strRef>
              <c:f>'Punto 1'!$C$26</c:f>
              <c:strCache>
                <c:ptCount val="1"/>
                <c:pt idx="0">
                  <c:v>Este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'Punto 1'!$D$22:$H$22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Radio</c:v>
                </c:pt>
                <c:pt idx="4">
                  <c:v>T.V</c:v>
                </c:pt>
              </c:strCache>
            </c:strRef>
          </c:cat>
          <c:val>
            <c:numRef>
              <c:f>'Punto 1'!$D$26:$H$26</c:f>
              <c:numCache>
                <c:formatCode>General</c:formatCode>
                <c:ptCount val="5"/>
                <c:pt idx="0">
                  <c:v>18</c:v>
                </c:pt>
                <c:pt idx="1">
                  <c:v>24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C-4510-A62F-3814809C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494991"/>
        <c:axId val="1603497071"/>
      </c:barChart>
      <c:catAx>
        <c:axId val="160349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97071"/>
        <c:crosses val="autoZero"/>
        <c:auto val="1"/>
        <c:lblAlgn val="ctr"/>
        <c:lblOffset val="100"/>
        <c:noMultiLvlLbl val="0"/>
      </c:catAx>
      <c:valAx>
        <c:axId val="16034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94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Medios de comunicación vs Región geográfica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'Punto 1'!$C$48</c:f>
              <c:strCache>
                <c:ptCount val="1"/>
                <c:pt idx="0">
                  <c:v>Oeste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'Punto 1'!$D$47:$H$47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Radio</c:v>
                </c:pt>
                <c:pt idx="4">
                  <c:v>T.V</c:v>
                </c:pt>
              </c:strCache>
            </c:strRef>
          </c:cat>
          <c:val>
            <c:numRef>
              <c:f>'Punto 1'!$D$48:$H$48</c:f>
              <c:numCache>
                <c:formatCode>0%</c:formatCode>
                <c:ptCount val="5"/>
                <c:pt idx="0">
                  <c:v>5.9665871121718374E-2</c:v>
                </c:pt>
                <c:pt idx="1">
                  <c:v>8.5918854415274457E-2</c:v>
                </c:pt>
                <c:pt idx="2">
                  <c:v>0.10739856801909307</c:v>
                </c:pt>
                <c:pt idx="3">
                  <c:v>5.0119331742243436E-2</c:v>
                </c:pt>
                <c:pt idx="4">
                  <c:v>4.5346062052505964E-2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1-4E39-85F6-75BE59377370}"/>
            </c:ext>
          </c:extLst>
        </c:ser>
        <c:ser>
          <c:idx val="1"/>
          <c:order val="1"/>
          <c:tx>
            <c:strRef>
              <c:f>'Punto 1'!$C$49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'Punto 1'!$D$47:$H$47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Radio</c:v>
                </c:pt>
                <c:pt idx="4">
                  <c:v>T.V</c:v>
                </c:pt>
              </c:strCache>
            </c:strRef>
          </c:cat>
          <c:val>
            <c:numRef>
              <c:f>'Punto 1'!$D$49:$H$49</c:f>
              <c:numCache>
                <c:formatCode>0%</c:formatCode>
                <c:ptCount val="5"/>
                <c:pt idx="0">
                  <c:v>7.6372315035799526E-2</c:v>
                </c:pt>
                <c:pt idx="1">
                  <c:v>5.7279236276849645E-2</c:v>
                </c:pt>
                <c:pt idx="2">
                  <c:v>3.3412887828162291E-2</c:v>
                </c:pt>
                <c:pt idx="3">
                  <c:v>2.8639618138424822E-2</c:v>
                </c:pt>
                <c:pt idx="4">
                  <c:v>3.3412887828162291E-2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1-4E39-85F6-75BE59377370}"/>
            </c:ext>
          </c:extLst>
        </c:ser>
        <c:ser>
          <c:idx val="2"/>
          <c:order val="2"/>
          <c:tx>
            <c:strRef>
              <c:f>'Punto 1'!$C$50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'Punto 1'!$D$47:$H$47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Radio</c:v>
                </c:pt>
                <c:pt idx="4">
                  <c:v>T.V</c:v>
                </c:pt>
              </c:strCache>
            </c:strRef>
          </c:cat>
          <c:val>
            <c:numRef>
              <c:f>'Punto 1'!$D$50:$H$50</c:f>
              <c:numCache>
                <c:formatCode>0%</c:formatCode>
                <c:ptCount val="5"/>
                <c:pt idx="0">
                  <c:v>5.4892601431980909E-2</c:v>
                </c:pt>
                <c:pt idx="1">
                  <c:v>4.2959427207637228E-2</c:v>
                </c:pt>
                <c:pt idx="2">
                  <c:v>2.1479713603818614E-2</c:v>
                </c:pt>
                <c:pt idx="3">
                  <c:v>5.2505966587112173E-2</c:v>
                </c:pt>
                <c:pt idx="4">
                  <c:v>5.0119331742243436E-2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1-4E39-85F6-75BE59377370}"/>
            </c:ext>
          </c:extLst>
        </c:ser>
        <c:ser>
          <c:idx val="3"/>
          <c:order val="3"/>
          <c:tx>
            <c:strRef>
              <c:f>'Punto 1'!$C$51</c:f>
              <c:strCache>
                <c:ptCount val="1"/>
                <c:pt idx="0">
                  <c:v>Este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'Punto 1'!$D$47:$H$47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Radio</c:v>
                </c:pt>
                <c:pt idx="4">
                  <c:v>T.V</c:v>
                </c:pt>
              </c:strCache>
            </c:strRef>
          </c:cat>
          <c:val>
            <c:numRef>
              <c:f>'Punto 1'!$D$51:$H$51</c:f>
              <c:numCache>
                <c:formatCode>0%</c:formatCode>
                <c:ptCount val="5"/>
                <c:pt idx="0">
                  <c:v>4.2959427207637228E-2</c:v>
                </c:pt>
                <c:pt idx="1">
                  <c:v>5.7279236276849645E-2</c:v>
                </c:pt>
                <c:pt idx="2">
                  <c:v>2.6252983293556086E-2</c:v>
                </c:pt>
                <c:pt idx="3">
                  <c:v>3.3412887828162291E-2</c:v>
                </c:pt>
                <c:pt idx="4">
                  <c:v>4.0572792362768499E-2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1-4E39-85F6-75BE5937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45615"/>
        <c:axId val="1603746031"/>
      </c:barChart>
      <c:catAx>
        <c:axId val="16037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46031"/>
        <c:crosses val="autoZero"/>
        <c:auto val="1"/>
        <c:lblAlgn val="ctr"/>
        <c:lblOffset val="100"/>
        <c:noMultiLvlLbl val="0"/>
      </c:catAx>
      <c:valAx>
        <c:axId val="16037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en millones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'[1]Punto 2'!$B$2:$B$29</c:f>
              <c:numCache>
                <c:formatCode>_-"$"\ * #,##0.000_-;\-"$"\ * #,##0.000_-;_-"$"\ * "-"_-;_-@_-</c:formatCode>
                <c:ptCount val="28"/>
                <c:pt idx="0">
                  <c:v>14.990676637979016</c:v>
                </c:pt>
                <c:pt idx="1">
                  <c:v>15.06734402090237</c:v>
                </c:pt>
                <c:pt idx="2">
                  <c:v>15.291461796119931</c:v>
                </c:pt>
                <c:pt idx="3">
                  <c:v>15.408645628327866</c:v>
                </c:pt>
                <c:pt idx="4">
                  <c:v>15.18651265944564</c:v>
                </c:pt>
                <c:pt idx="5">
                  <c:v>15.419100389558645</c:v>
                </c:pt>
                <c:pt idx="6">
                  <c:v>15.316843957149594</c:v>
                </c:pt>
                <c:pt idx="7">
                  <c:v>15.072132824235078</c:v>
                </c:pt>
                <c:pt idx="8">
                  <c:v>14.895154473675348</c:v>
                </c:pt>
                <c:pt idx="9">
                  <c:v>15.221447375754648</c:v>
                </c:pt>
                <c:pt idx="10">
                  <c:v>15.517788535207663</c:v>
                </c:pt>
                <c:pt idx="11">
                  <c:v>15.471943282712925</c:v>
                </c:pt>
                <c:pt idx="12">
                  <c:v>15.395660900453734</c:v>
                </c:pt>
                <c:pt idx="13">
                  <c:v>15.483104198237717</c:v>
                </c:pt>
                <c:pt idx="14">
                  <c:v>15.419816075822151</c:v>
                </c:pt>
                <c:pt idx="15">
                  <c:v>15.567222635704278</c:v>
                </c:pt>
                <c:pt idx="16">
                  <c:v>15.32489215465843</c:v>
                </c:pt>
                <c:pt idx="17">
                  <c:v>15.680855323661392</c:v>
                </c:pt>
                <c:pt idx="18">
                  <c:v>15.806666589757349</c:v>
                </c:pt>
                <c:pt idx="19">
                  <c:v>15.381069853692553</c:v>
                </c:pt>
                <c:pt idx="20">
                  <c:v>15.1895126783101</c:v>
                </c:pt>
                <c:pt idx="21">
                  <c:v>15.3040879014181</c:v>
                </c:pt>
                <c:pt idx="22">
                  <c:v>15.193368584724853</c:v>
                </c:pt>
                <c:pt idx="23">
                  <c:v>15.38656757501745</c:v>
                </c:pt>
                <c:pt idx="24">
                  <c:v>15.845557851661413</c:v>
                </c:pt>
                <c:pt idx="25">
                  <c:v>15.983522228886256</c:v>
                </c:pt>
                <c:pt idx="26">
                  <c:v>15.775118630680289</c:v>
                </c:pt>
                <c:pt idx="27">
                  <c:v>15.993365500987819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4-4F4C-9AAB-2F7F6380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10208"/>
        <c:axId val="320309032"/>
      </c:lineChart>
      <c:catAx>
        <c:axId val="32031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09032"/>
        <c:crosses val="autoZero"/>
        <c:auto val="1"/>
        <c:lblAlgn val="ctr"/>
        <c:lblOffset val="100"/>
        <c:noMultiLvlLbl val="0"/>
      </c:catAx>
      <c:valAx>
        <c:axId val="3203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0_-;\-&quot;$&quot;\ * #,##0.00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de publicidad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'[1]Punto 2'!$C$2:$C$29</c:f>
              <c:numCache>
                <c:formatCode>_-"$"\ * #,##0.000_-;\-"$"\ * #,##0.000_-;_-"$"\ * "-"_-;_-@_-</c:formatCode>
                <c:ptCount val="28"/>
                <c:pt idx="0">
                  <c:v>8.7458762878166709</c:v>
                </c:pt>
                <c:pt idx="1">
                  <c:v>8.8357060178060696</c:v>
                </c:pt>
                <c:pt idx="2">
                  <c:v>8.878232623098878</c:v>
                </c:pt>
                <c:pt idx="3">
                  <c:v>9.1257917628537815</c:v>
                </c:pt>
                <c:pt idx="4">
                  <c:v>9.0912106221327225</c:v>
                </c:pt>
                <c:pt idx="5">
                  <c:v>9.5398542270541977</c:v>
                </c:pt>
                <c:pt idx="6">
                  <c:v>9.3454260180287143</c:v>
                </c:pt>
                <c:pt idx="7">
                  <c:v>9.0393477886523712</c:v>
                </c:pt>
                <c:pt idx="8">
                  <c:v>8.8341704205804223</c:v>
                </c:pt>
                <c:pt idx="9">
                  <c:v>8.61783138894857</c:v>
                </c:pt>
                <c:pt idx="10">
                  <c:v>8.7242737821928493</c:v>
                </c:pt>
                <c:pt idx="11">
                  <c:v>9.1756494495000798</c:v>
                </c:pt>
                <c:pt idx="12">
                  <c:v>9.1599541648942786</c:v>
                </c:pt>
                <c:pt idx="13">
                  <c:v>9.4034934841070204</c:v>
                </c:pt>
                <c:pt idx="14">
                  <c:v>9.1849194078930463</c:v>
                </c:pt>
                <c:pt idx="15">
                  <c:v>9.0341452955744845</c:v>
                </c:pt>
                <c:pt idx="16">
                  <c:v>9.3776236408975535</c:v>
                </c:pt>
                <c:pt idx="17">
                  <c:v>9.2856168234101037</c:v>
                </c:pt>
                <c:pt idx="18">
                  <c:v>9.4103882728927903</c:v>
                </c:pt>
                <c:pt idx="19">
                  <c:v>9.2535856245014578</c:v>
                </c:pt>
                <c:pt idx="20">
                  <c:v>9.3276084587994639</c:v>
                </c:pt>
                <c:pt idx="21">
                  <c:v>9.0906052427812618</c:v>
                </c:pt>
                <c:pt idx="22">
                  <c:v>9.3062316548543595</c:v>
                </c:pt>
                <c:pt idx="23">
                  <c:v>9.2509946355415753</c:v>
                </c:pt>
                <c:pt idx="24">
                  <c:v>9.0595070727133447</c:v>
                </c:pt>
                <c:pt idx="25">
                  <c:v>8.9806461995103533</c:v>
                </c:pt>
                <c:pt idx="26">
                  <c:v>8.9825689536784434</c:v>
                </c:pt>
                <c:pt idx="27">
                  <c:v>8.9332084959399243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4-4EF9-80A4-37CCA54E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10992"/>
        <c:axId val="320311776"/>
      </c:lineChart>
      <c:catAx>
        <c:axId val="32031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11776"/>
        <c:crosses val="autoZero"/>
        <c:auto val="1"/>
        <c:lblAlgn val="ctr"/>
        <c:lblOffset val="100"/>
        <c:noMultiLvlLbl val="0"/>
      </c:catAx>
      <c:valAx>
        <c:axId val="320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0_-;\-&quot;$&quot;\ * #,##0.00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Variación</a:t>
            </a:r>
            <a:r>
              <a:rPr lang="es-CO" b="1" baseline="0"/>
              <a:t> Absoluta</a:t>
            </a:r>
            <a:endParaRPr lang="es-CO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'[1]Punto 2'!$D$36:$D$63</c:f>
              <c:numCache>
                <c:formatCode>_-"$"\ * #,##0.000_-;\-"$"\ * #,##0.000_-;_-"$"\ * "-"_-;_-@_-</c:formatCode>
                <c:ptCount val="28"/>
                <c:pt idx="0">
                  <c:v>0</c:v>
                </c:pt>
                <c:pt idx="1">
                  <c:v>8.9829729989398643E-2</c:v>
                </c:pt>
                <c:pt idx="2">
                  <c:v>4.2526605292808384E-2</c:v>
                </c:pt>
                <c:pt idx="3">
                  <c:v>0.24755913975490351</c:v>
                </c:pt>
                <c:pt idx="4">
                  <c:v>-3.4581140721059E-2</c:v>
                </c:pt>
                <c:pt idx="5">
                  <c:v>0.44864360492147526</c:v>
                </c:pt>
                <c:pt idx="6">
                  <c:v>-0.19442820902548341</c:v>
                </c:pt>
                <c:pt idx="7">
                  <c:v>-0.3060782293763431</c:v>
                </c:pt>
                <c:pt idx="8">
                  <c:v>-0.20517736807194886</c:v>
                </c:pt>
                <c:pt idx="9">
                  <c:v>-0.21633903163185231</c:v>
                </c:pt>
                <c:pt idx="10">
                  <c:v>0.10644239324427929</c:v>
                </c:pt>
                <c:pt idx="11">
                  <c:v>0.45137566730723044</c:v>
                </c:pt>
                <c:pt idx="12">
                  <c:v>-1.5695284605801163E-2</c:v>
                </c:pt>
                <c:pt idx="13">
                  <c:v>0.24353931921274174</c:v>
                </c:pt>
                <c:pt idx="14">
                  <c:v>-0.21857407621397407</c:v>
                </c:pt>
                <c:pt idx="15">
                  <c:v>-0.15077411231856175</c:v>
                </c:pt>
                <c:pt idx="16">
                  <c:v>0.34347834532306898</c:v>
                </c:pt>
                <c:pt idx="17">
                  <c:v>-9.2006817487449766E-2</c:v>
                </c:pt>
                <c:pt idx="18">
                  <c:v>0.12477144948268659</c:v>
                </c:pt>
                <c:pt idx="19">
                  <c:v>-0.15680264839133251</c:v>
                </c:pt>
                <c:pt idx="20">
                  <c:v>7.4022834298006046E-2</c:v>
                </c:pt>
                <c:pt idx="21">
                  <c:v>-0.23700321601820207</c:v>
                </c:pt>
                <c:pt idx="22">
                  <c:v>0.21562641207309774</c:v>
                </c:pt>
                <c:pt idx="23">
                  <c:v>-5.5237019312784241E-2</c:v>
                </c:pt>
                <c:pt idx="24">
                  <c:v>-0.19148756282823065</c:v>
                </c:pt>
                <c:pt idx="25">
                  <c:v>-7.8860873202991399E-2</c:v>
                </c:pt>
                <c:pt idx="26">
                  <c:v>1.9227541680901794E-3</c:v>
                </c:pt>
                <c:pt idx="27">
                  <c:v>-4.9360457738519159E-2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4-4386-8C87-06FE0BBD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79184"/>
        <c:axId val="321078008"/>
      </c:lineChart>
      <c:catAx>
        <c:axId val="32107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8008"/>
        <c:crosses val="autoZero"/>
        <c:auto val="1"/>
        <c:lblAlgn val="ctr"/>
        <c:lblOffset val="100"/>
        <c:noMultiLvlLbl val="0"/>
      </c:catAx>
      <c:valAx>
        <c:axId val="3210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0_-;\-&quot;$&quot;\ * #,##0.00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Variación Porcentual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'[1]Punto 2'!$E$36:$E$63</c:f>
              <c:numCache>
                <c:formatCode>0.0%</c:formatCode>
                <c:ptCount val="28"/>
                <c:pt idx="0">
                  <c:v>0</c:v>
                </c:pt>
                <c:pt idx="1">
                  <c:v>1.027109543208778E-2</c:v>
                </c:pt>
                <c:pt idx="2">
                  <c:v>4.8130398642855544E-3</c:v>
                </c:pt>
                <c:pt idx="3">
                  <c:v>2.788383119302577E-2</c:v>
                </c:pt>
                <c:pt idx="4">
                  <c:v>-3.7893852522276842E-3</c:v>
                </c:pt>
                <c:pt idx="5">
                  <c:v>4.9349159706986001E-2</c:v>
                </c:pt>
                <c:pt idx="6">
                  <c:v>-2.0380626831183846E-2</c:v>
                </c:pt>
                <c:pt idx="7">
                  <c:v>-3.2751661485080803E-2</c:v>
                </c:pt>
                <c:pt idx="8">
                  <c:v>-2.2698249129159537E-2</c:v>
                </c:pt>
                <c:pt idx="9">
                  <c:v>-2.4488890448373126E-2</c:v>
                </c:pt>
                <c:pt idx="10">
                  <c:v>1.2351412836967321E-2</c:v>
                </c:pt>
                <c:pt idx="11">
                  <c:v>5.1737907197334308E-2</c:v>
                </c:pt>
                <c:pt idx="12">
                  <c:v>-1.7105366429028405E-3</c:v>
                </c:pt>
                <c:pt idx="13">
                  <c:v>2.6587394961659461E-2</c:v>
                </c:pt>
                <c:pt idx="14">
                  <c:v>-2.3243922759492445E-2</c:v>
                </c:pt>
                <c:pt idx="15">
                  <c:v>-1.6415398505183861E-2</c:v>
                </c:pt>
                <c:pt idx="16">
                  <c:v>3.802001562796728E-2</c:v>
                </c:pt>
                <c:pt idx="17">
                  <c:v>-9.8113147862099095E-3</c:v>
                </c:pt>
                <c:pt idx="18">
                  <c:v>1.343706636355309E-2</c:v>
                </c:pt>
                <c:pt idx="19">
                  <c:v>-1.6662718247557575E-2</c:v>
                </c:pt>
                <c:pt idx="20">
                  <c:v>7.9993677371947448E-3</c:v>
                </c:pt>
                <c:pt idx="21">
                  <c:v>-2.5408786943090258E-2</c:v>
                </c:pt>
                <c:pt idx="22">
                  <c:v>2.371969811848601E-2</c:v>
                </c:pt>
                <c:pt idx="23">
                  <c:v>-5.935487247834762E-3</c:v>
                </c:pt>
                <c:pt idx="24">
                  <c:v>-2.0699132403833732E-2</c:v>
                </c:pt>
                <c:pt idx="25">
                  <c:v>-8.7047642404866933E-3</c:v>
                </c:pt>
                <c:pt idx="26">
                  <c:v>2.1409975689667106E-4</c:v>
                </c:pt>
                <c:pt idx="27">
                  <c:v>-5.4951381941026577E-3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C-480D-A3F8-67E10BE55A1F}"/>
            </c:ext>
          </c:extLst>
        </c:ser>
        <c:ser>
          <c:idx val="1"/>
          <c:order val="1"/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'[1]Punto 2'!$F$36:$F$63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C-480D-A3F8-67E10BE55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78792"/>
        <c:axId val="321079576"/>
      </c:lineChart>
      <c:catAx>
        <c:axId val="32107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9576"/>
        <c:crosses val="autoZero"/>
        <c:auto val="1"/>
        <c:lblAlgn val="ctr"/>
        <c:lblOffset val="100"/>
        <c:noMultiLvlLbl val="0"/>
      </c:catAx>
      <c:valAx>
        <c:axId val="3210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Participación de la inversión $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'[1]Punto 2'!$G$35</c:f>
              <c:strCache>
                <c:ptCount val="1"/>
                <c:pt idx="0">
                  <c:v>Participación de la inversión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'[1]Punto 2'!$G$36:$G$63</c:f>
              <c:numCache>
                <c:formatCode>_-"$"\ * #,##0.000_-;\-"$"\ * #,##0.000_-;_-"$"\ * "-"_-;_-@_-</c:formatCode>
                <c:ptCount val="28"/>
                <c:pt idx="0">
                  <c:v>0</c:v>
                </c:pt>
                <c:pt idx="1">
                  <c:v>0.58342104889774715</c:v>
                </c:pt>
                <c:pt idx="2">
                  <c:v>0.58641430138905837</c:v>
                </c:pt>
                <c:pt idx="3">
                  <c:v>0.5806006476994664</c:v>
                </c:pt>
                <c:pt idx="4">
                  <c:v>0.59225138814773981</c:v>
                </c:pt>
                <c:pt idx="5">
                  <c:v>0.5986371477113418</c:v>
                </c:pt>
                <c:pt idx="6">
                  <c:v>0.61870368478269344</c:v>
                </c:pt>
                <c:pt idx="7">
                  <c:v>0.61014044695979675</c:v>
                </c:pt>
                <c:pt idx="8">
                  <c:v>0.59973912743906066</c:v>
                </c:pt>
                <c:pt idx="9">
                  <c:v>0.59309021844609378</c:v>
                </c:pt>
                <c:pt idx="10">
                  <c:v>0.56616372781181168</c:v>
                </c:pt>
                <c:pt idx="11">
                  <c:v>0.56221115285845713</c:v>
                </c:pt>
                <c:pt idx="12">
                  <c:v>0.59305087162206671</c:v>
                </c:pt>
                <c:pt idx="13">
                  <c:v>0.59496985703447913</c:v>
                </c:pt>
                <c:pt idx="14">
                  <c:v>0.60733902993285571</c:v>
                </c:pt>
                <c:pt idx="15">
                  <c:v>0.59565687182837079</c:v>
                </c:pt>
                <c:pt idx="16">
                  <c:v>0.58033121944656829</c:v>
                </c:pt>
                <c:pt idx="17">
                  <c:v>0.61192102014544758</c:v>
                </c:pt>
                <c:pt idx="18">
                  <c:v>0.59216264876819003</c:v>
                </c:pt>
                <c:pt idx="19">
                  <c:v>0.59534299780768962</c:v>
                </c:pt>
                <c:pt idx="20">
                  <c:v>0.60162171503823825</c:v>
                </c:pt>
                <c:pt idx="21">
                  <c:v>0.61408214050993515</c:v>
                </c:pt>
                <c:pt idx="22">
                  <c:v>0.59399849905063029</c:v>
                </c:pt>
                <c:pt idx="23">
                  <c:v>0.61251931084003863</c:v>
                </c:pt>
                <c:pt idx="24">
                  <c:v>0.60123835874623799</c:v>
                </c:pt>
                <c:pt idx="25">
                  <c:v>0.57173796956371925</c:v>
                </c:pt>
                <c:pt idx="26">
                  <c:v>0.56186903430334401</c:v>
                </c:pt>
                <c:pt idx="27">
                  <c:v>0.56941371814527375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6-4DC8-8F2F-8C8B9A1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80752"/>
        <c:axId val="321080360"/>
      </c:lineChart>
      <c:catAx>
        <c:axId val="3210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0360"/>
        <c:crosses val="autoZero"/>
        <c:auto val="1"/>
        <c:lblAlgn val="ctr"/>
        <c:lblOffset val="100"/>
        <c:noMultiLvlLbl val="0"/>
      </c:catAx>
      <c:valAx>
        <c:axId val="3210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0_-;\-&quot;$&quot;\ * #,##0.00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57150</xdr:rowOff>
        </xdr:from>
        <xdr:to>
          <xdr:col>2</xdr:col>
          <xdr:colOff>695325</xdr:colOff>
          <xdr:row>4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200025</xdr:colOff>
      <xdr:row>19</xdr:row>
      <xdr:rowOff>128674</xdr:rowOff>
    </xdr:from>
    <xdr:to>
      <xdr:col>5</xdr:col>
      <xdr:colOff>710505</xdr:colOff>
      <xdr:row>33</xdr:row>
      <xdr:rowOff>132517</xdr:rowOff>
    </xdr:to>
    <xdr:pic>
      <xdr:nvPicPr>
        <xdr:cNvPr id="3" name="Picture 2" descr="Resultado de imagen para INDICADORES KPI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024399"/>
          <a:ext cx="4320480" cy="2670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240790</xdr:colOff>
      <xdr:row>13</xdr:row>
      <xdr:rowOff>76200</xdr:rowOff>
    </xdr:from>
    <xdr:to>
      <xdr:col>2</xdr:col>
      <xdr:colOff>348971</xdr:colOff>
      <xdr:row>19</xdr:row>
      <xdr:rowOff>109711</xdr:rowOff>
    </xdr:to>
    <xdr:pic>
      <xdr:nvPicPr>
        <xdr:cNvPr id="4" name="Picture 4" descr="Resultado de imagen para INDICADORES KP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90" y="2781300"/>
          <a:ext cx="1632181" cy="1224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28</xdr:row>
      <xdr:rowOff>180975</xdr:rowOff>
    </xdr:from>
    <xdr:to>
      <xdr:col>8</xdr:col>
      <xdr:colOff>42862</xdr:colOff>
      <xdr:row>43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176212</xdr:colOff>
      <xdr:row>53</xdr:row>
      <xdr:rowOff>142875</xdr:rowOff>
    </xdr:from>
    <xdr:to>
      <xdr:col>8</xdr:col>
      <xdr:colOff>176212</xdr:colOff>
      <xdr:row>68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220030</xdr:colOff>
      <xdr:row>1</xdr:row>
      <xdr:rowOff>150006</xdr:rowOff>
    </xdr:from>
    <xdr:to>
      <xdr:col>16</xdr:col>
      <xdr:colOff>207470</xdr:colOff>
      <xdr:row>16</xdr:row>
      <xdr:rowOff>53135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549868</xdr:colOff>
      <xdr:row>1</xdr:row>
      <xdr:rowOff>141982</xdr:rowOff>
    </xdr:from>
    <xdr:to>
      <xdr:col>22</xdr:col>
      <xdr:colOff>539085</xdr:colOff>
      <xdr:row>16</xdr:row>
      <xdr:rowOff>71017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221764</xdr:colOff>
      <xdr:row>18</xdr:row>
      <xdr:rowOff>10397</xdr:rowOff>
    </xdr:from>
    <xdr:to>
      <xdr:col>16</xdr:col>
      <xdr:colOff>291614</xdr:colOff>
      <xdr:row>30</xdr:row>
      <xdr:rowOff>99297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578951</xdr:colOff>
      <xdr:row>18</xdr:row>
      <xdr:rowOff>4047</xdr:rowOff>
    </xdr:from>
    <xdr:to>
      <xdr:col>22</xdr:col>
      <xdr:colOff>603860</xdr:colOff>
      <xdr:row>30</xdr:row>
      <xdr:rowOff>80247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271771</xdr:colOff>
      <xdr:row>32</xdr:row>
      <xdr:rowOff>49292</xdr:rowOff>
    </xdr:from>
    <xdr:to>
      <xdr:col>16</xdr:col>
      <xdr:colOff>393215</xdr:colOff>
      <xdr:row>44</xdr:row>
      <xdr:rowOff>125492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ller%20de%20Indicadores%20KPI&#180;s%202020-1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Punto 1"/>
      <sheetName val="Punto 2"/>
    </sheetNames>
    <sheetDataSet>
      <sheetData sheetId="0"/>
      <sheetData sheetId="1"/>
      <sheetData sheetId="2">
        <row r="2">
          <cell r="B2">
            <v>14.990676637979016</v>
          </cell>
          <cell r="C2">
            <v>8.7458762878166709</v>
          </cell>
        </row>
        <row r="3">
          <cell r="B3">
            <v>15.06734402090237</v>
          </cell>
          <cell r="C3">
            <v>8.8357060178060696</v>
          </cell>
        </row>
        <row r="4">
          <cell r="B4">
            <v>15.291461796119931</v>
          </cell>
          <cell r="C4">
            <v>8.878232623098878</v>
          </cell>
        </row>
        <row r="5">
          <cell r="B5">
            <v>15.408645628327866</v>
          </cell>
          <cell r="C5">
            <v>9.1257917628537815</v>
          </cell>
        </row>
        <row r="6">
          <cell r="B6">
            <v>15.18651265944564</v>
          </cell>
          <cell r="C6">
            <v>9.0912106221327225</v>
          </cell>
        </row>
        <row r="7">
          <cell r="B7">
            <v>15.419100389558645</v>
          </cell>
          <cell r="C7">
            <v>9.5398542270541977</v>
          </cell>
        </row>
        <row r="8">
          <cell r="B8">
            <v>15.316843957149594</v>
          </cell>
          <cell r="C8">
            <v>9.3454260180287143</v>
          </cell>
        </row>
        <row r="9">
          <cell r="B9">
            <v>15.072132824235078</v>
          </cell>
          <cell r="C9">
            <v>9.0393477886523712</v>
          </cell>
        </row>
        <row r="10">
          <cell r="B10">
            <v>14.895154473675348</v>
          </cell>
          <cell r="C10">
            <v>8.8341704205804223</v>
          </cell>
        </row>
        <row r="11">
          <cell r="B11">
            <v>15.221447375754648</v>
          </cell>
          <cell r="C11">
            <v>8.61783138894857</v>
          </cell>
        </row>
        <row r="12">
          <cell r="B12">
            <v>15.517788535207663</v>
          </cell>
          <cell r="C12">
            <v>8.7242737821928493</v>
          </cell>
        </row>
        <row r="13">
          <cell r="B13">
            <v>15.471943282712925</v>
          </cell>
          <cell r="C13">
            <v>9.1756494495000798</v>
          </cell>
        </row>
        <row r="14">
          <cell r="B14">
            <v>15.395660900453734</v>
          </cell>
          <cell r="C14">
            <v>9.1599541648942786</v>
          </cell>
        </row>
        <row r="15">
          <cell r="B15">
            <v>15.483104198237717</v>
          </cell>
          <cell r="C15">
            <v>9.4034934841070204</v>
          </cell>
        </row>
        <row r="16">
          <cell r="B16">
            <v>15.419816075822151</v>
          </cell>
          <cell r="C16">
            <v>9.1849194078930463</v>
          </cell>
        </row>
        <row r="17">
          <cell r="B17">
            <v>15.567222635704278</v>
          </cell>
          <cell r="C17">
            <v>9.0341452955744845</v>
          </cell>
        </row>
        <row r="18">
          <cell r="B18">
            <v>15.32489215465843</v>
          </cell>
          <cell r="C18">
            <v>9.3776236408975535</v>
          </cell>
        </row>
        <row r="19">
          <cell r="B19">
            <v>15.680855323661392</v>
          </cell>
          <cell r="C19">
            <v>9.2856168234101037</v>
          </cell>
        </row>
        <row r="20">
          <cell r="B20">
            <v>15.806666589757349</v>
          </cell>
          <cell r="C20">
            <v>9.4103882728927903</v>
          </cell>
        </row>
        <row r="21">
          <cell r="B21">
            <v>15.381069853692553</v>
          </cell>
          <cell r="C21">
            <v>9.2535856245014578</v>
          </cell>
        </row>
        <row r="22">
          <cell r="B22">
            <v>15.1895126783101</v>
          </cell>
          <cell r="C22">
            <v>9.3276084587994639</v>
          </cell>
        </row>
        <row r="23">
          <cell r="B23">
            <v>15.3040879014181</v>
          </cell>
          <cell r="C23">
            <v>9.0906052427812618</v>
          </cell>
        </row>
        <row r="24">
          <cell r="B24">
            <v>15.193368584724853</v>
          </cell>
          <cell r="C24">
            <v>9.3062316548543595</v>
          </cell>
        </row>
        <row r="25">
          <cell r="B25">
            <v>15.38656757501745</v>
          </cell>
          <cell r="C25">
            <v>9.2509946355415753</v>
          </cell>
        </row>
        <row r="26">
          <cell r="B26">
            <v>15.845557851661413</v>
          </cell>
          <cell r="C26">
            <v>9.0595070727133447</v>
          </cell>
        </row>
        <row r="27">
          <cell r="B27">
            <v>15.983522228886256</v>
          </cell>
          <cell r="C27">
            <v>8.9806461995103533</v>
          </cell>
        </row>
        <row r="28">
          <cell r="B28">
            <v>15.775118630680289</v>
          </cell>
          <cell r="C28">
            <v>8.9825689536784434</v>
          </cell>
        </row>
        <row r="29">
          <cell r="B29">
            <v>15.993365500987819</v>
          </cell>
          <cell r="C29">
            <v>8.9332084959399243</v>
          </cell>
        </row>
        <row r="35">
          <cell r="G35" t="str">
            <v>Participación de la inversión $</v>
          </cell>
        </row>
        <row r="36">
          <cell r="D36" t="e">
            <v>#VALUE!</v>
          </cell>
          <cell r="E36" t="e">
            <v>#VALUE!</v>
          </cell>
          <cell r="G36" t="e">
            <v>#VALUE!</v>
          </cell>
        </row>
        <row r="37">
          <cell r="D37">
            <v>8.9829729989398643E-2</v>
          </cell>
          <cell r="E37">
            <v>1.027109543208778E-2</v>
          </cell>
          <cell r="G37">
            <v>0.58342104889774715</v>
          </cell>
        </row>
        <row r="38">
          <cell r="D38">
            <v>4.2526605292808384E-2</v>
          </cell>
          <cell r="E38">
            <v>4.8130398642855544E-3</v>
          </cell>
          <cell r="G38">
            <v>0.58641430138905837</v>
          </cell>
        </row>
        <row r="39">
          <cell r="D39">
            <v>0.24755913975490351</v>
          </cell>
          <cell r="E39">
            <v>2.788383119302577E-2</v>
          </cell>
          <cell r="G39">
            <v>0.5806006476994664</v>
          </cell>
        </row>
        <row r="40">
          <cell r="D40">
            <v>-3.4581140721059E-2</v>
          </cell>
          <cell r="E40">
            <v>-3.7893852522276842E-3</v>
          </cell>
          <cell r="G40">
            <v>0.59225138814773981</v>
          </cell>
        </row>
        <row r="41">
          <cell r="D41">
            <v>0.44864360492147526</v>
          </cell>
          <cell r="E41">
            <v>4.9349159706986001E-2</v>
          </cell>
          <cell r="G41">
            <v>0.5986371477113418</v>
          </cell>
        </row>
        <row r="42">
          <cell r="D42">
            <v>-0.19442820902548341</v>
          </cell>
          <cell r="E42">
            <v>-2.0380626831183846E-2</v>
          </cell>
          <cell r="G42">
            <v>0.61870368478269344</v>
          </cell>
        </row>
        <row r="43">
          <cell r="D43">
            <v>-0.3060782293763431</v>
          </cell>
          <cell r="E43">
            <v>-3.2751661485080803E-2</v>
          </cell>
          <cell r="G43">
            <v>0.61014044695979675</v>
          </cell>
        </row>
        <row r="44">
          <cell r="D44">
            <v>-0.20517736807194886</v>
          </cell>
          <cell r="E44">
            <v>-2.2698249129159537E-2</v>
          </cell>
          <cell r="G44">
            <v>0.59973912743906066</v>
          </cell>
        </row>
        <row r="45">
          <cell r="D45">
            <v>-0.21633903163185231</v>
          </cell>
          <cell r="E45">
            <v>-2.4488890448373126E-2</v>
          </cell>
          <cell r="G45">
            <v>0.59309021844609378</v>
          </cell>
        </row>
        <row r="46">
          <cell r="D46">
            <v>0.10644239324427929</v>
          </cell>
          <cell r="E46">
            <v>1.2351412836967321E-2</v>
          </cell>
          <cell r="G46">
            <v>0.56616372781181168</v>
          </cell>
        </row>
        <row r="47">
          <cell r="D47">
            <v>0.45137566730723044</v>
          </cell>
          <cell r="E47">
            <v>5.1737907197334308E-2</v>
          </cell>
          <cell r="G47">
            <v>0.56221115285845713</v>
          </cell>
        </row>
        <row r="48">
          <cell r="D48">
            <v>-1.5695284605801163E-2</v>
          </cell>
          <cell r="E48">
            <v>-1.7105366429028405E-3</v>
          </cell>
          <cell r="G48">
            <v>0.59305087162206671</v>
          </cell>
        </row>
        <row r="49">
          <cell r="D49">
            <v>0.24353931921274174</v>
          </cell>
          <cell r="E49">
            <v>2.6587394961659461E-2</v>
          </cell>
          <cell r="G49">
            <v>0.59496985703447913</v>
          </cell>
        </row>
        <row r="50">
          <cell r="D50">
            <v>-0.21857407621397407</v>
          </cell>
          <cell r="E50">
            <v>-2.3243922759492445E-2</v>
          </cell>
          <cell r="G50">
            <v>0.60733902993285571</v>
          </cell>
        </row>
        <row r="51">
          <cell r="D51">
            <v>-0.15077411231856175</v>
          </cell>
          <cell r="E51">
            <v>-1.6415398505183861E-2</v>
          </cell>
          <cell r="G51">
            <v>0.59565687182837079</v>
          </cell>
        </row>
        <row r="52">
          <cell r="D52">
            <v>0.34347834532306898</v>
          </cell>
          <cell r="E52">
            <v>3.802001562796728E-2</v>
          </cell>
          <cell r="G52">
            <v>0.58033121944656829</v>
          </cell>
        </row>
        <row r="53">
          <cell r="D53">
            <v>-9.2006817487449766E-2</v>
          </cell>
          <cell r="E53">
            <v>-9.8113147862099095E-3</v>
          </cell>
          <cell r="G53">
            <v>0.61192102014544758</v>
          </cell>
        </row>
        <row r="54">
          <cell r="D54">
            <v>0.12477144948268659</v>
          </cell>
          <cell r="E54">
            <v>1.343706636355309E-2</v>
          </cell>
          <cell r="G54">
            <v>0.59216264876819003</v>
          </cell>
        </row>
        <row r="55">
          <cell r="D55">
            <v>-0.15680264839133251</v>
          </cell>
          <cell r="E55">
            <v>-1.6662718247557575E-2</v>
          </cell>
          <cell r="G55">
            <v>0.59534299780768962</v>
          </cell>
        </row>
        <row r="56">
          <cell r="D56">
            <v>7.4022834298006046E-2</v>
          </cell>
          <cell r="E56">
            <v>7.9993677371947448E-3</v>
          </cell>
          <cell r="G56">
            <v>0.60162171503823825</v>
          </cell>
        </row>
        <row r="57">
          <cell r="D57">
            <v>-0.23700321601820207</v>
          </cell>
          <cell r="E57">
            <v>-2.5408786943090258E-2</v>
          </cell>
          <cell r="G57">
            <v>0.61408214050993515</v>
          </cell>
        </row>
        <row r="58">
          <cell r="D58">
            <v>0.21562641207309774</v>
          </cell>
          <cell r="E58">
            <v>2.371969811848601E-2</v>
          </cell>
          <cell r="G58">
            <v>0.59399849905063029</v>
          </cell>
        </row>
        <row r="59">
          <cell r="D59">
            <v>-5.5237019312784241E-2</v>
          </cell>
          <cell r="E59">
            <v>-5.935487247834762E-3</v>
          </cell>
          <cell r="G59">
            <v>0.61251931084003863</v>
          </cell>
        </row>
        <row r="60">
          <cell r="D60">
            <v>-0.19148756282823065</v>
          </cell>
          <cell r="E60">
            <v>-2.0699132403833732E-2</v>
          </cell>
          <cell r="G60">
            <v>0.60123835874623799</v>
          </cell>
        </row>
        <row r="61">
          <cell r="D61">
            <v>-7.8860873202991399E-2</v>
          </cell>
          <cell r="E61">
            <v>-8.7047642404866933E-3</v>
          </cell>
          <cell r="G61">
            <v>0.57173796956371925</v>
          </cell>
        </row>
        <row r="62">
          <cell r="D62">
            <v>1.9227541680901794E-3</v>
          </cell>
          <cell r="E62">
            <v>2.1409975689667106E-4</v>
          </cell>
          <cell r="G62">
            <v>0.56186903430334401</v>
          </cell>
        </row>
        <row r="63">
          <cell r="D63">
            <v>-4.9360457738519159E-2</v>
          </cell>
          <cell r="E63">
            <v>-5.4951381941026577E-3</v>
          </cell>
          <cell r="G63">
            <v>0.56941371814527375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X39"/>
  <sheetViews>
    <sheetView showGridLines="0" workbookViewId="0">
      <selection activeCell="H16" sqref="H16"/>
    </sheetView>
  </sheetViews>
  <sheetFormatPr baseColWidth="10" defaultRowHeight="15" x14ac:dyDescent="0.25"/>
  <cols>
    <col min="1" max="16384" width="11.42578125" style="1"/>
  </cols>
  <sheetData>
    <row r="1" spans="1:2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 ht="26.25" x14ac:dyDescent="0.4">
      <c r="A5" s="2"/>
      <c r="B5" s="2"/>
      <c r="C5" s="2"/>
      <c r="D5" s="23" t="s">
        <v>24</v>
      </c>
      <c r="E5" s="23"/>
      <c r="F5" s="23"/>
      <c r="G5" s="23"/>
      <c r="H5" s="23"/>
      <c r="I5" s="23"/>
      <c r="J5" s="2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 x14ac:dyDescent="0.25">
      <c r="A8" s="2"/>
      <c r="B8" s="2"/>
      <c r="C8" s="2"/>
      <c r="D8" s="2"/>
      <c r="E8" s="2"/>
      <c r="F8" s="3" t="s">
        <v>20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4" ht="21" x14ac:dyDescent="0.35">
      <c r="A9" s="2"/>
      <c r="B9" s="2"/>
      <c r="C9" s="2"/>
      <c r="D9" s="2"/>
      <c r="E9" s="2"/>
      <c r="F9" s="24" t="s">
        <v>21</v>
      </c>
      <c r="G9" s="24"/>
      <c r="H9" s="2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ht="15.75" x14ac:dyDescent="0.25">
      <c r="A13" s="2"/>
      <c r="B13" s="2"/>
      <c r="C13" s="2"/>
      <c r="D13" s="2"/>
      <c r="E13" s="2"/>
      <c r="F13" s="25" t="s">
        <v>23</v>
      </c>
      <c r="G13" s="25"/>
      <c r="H13" s="2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ht="18.75" x14ac:dyDescent="0.3">
      <c r="A14" s="2"/>
      <c r="B14" s="2"/>
      <c r="C14" s="2"/>
      <c r="D14" s="2"/>
      <c r="E14" s="2"/>
      <c r="F14" s="22" t="s">
        <v>34</v>
      </c>
      <c r="G14" s="22"/>
      <c r="H14" s="22"/>
      <c r="I14" s="22"/>
      <c r="J14" s="2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/>
      <c r="B17" s="2"/>
      <c r="C17" s="2"/>
      <c r="D17" s="2"/>
      <c r="E17" s="2"/>
      <c r="F17" s="3" t="s">
        <v>22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</sheetData>
  <sheetProtection password="CB21" sheet="1" objects="1" scenarios="1"/>
  <mergeCells count="4">
    <mergeCell ref="F14:J14"/>
    <mergeCell ref="D5:J5"/>
    <mergeCell ref="F9:H9"/>
    <mergeCell ref="F13:H1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3073" r:id="rId3">
          <objectPr defaultSize="0" r:id="rId4">
            <anchor moveWithCells="1" sizeWithCells="1">
              <from>
                <xdr:col>0</xdr:col>
                <xdr:colOff>85725</xdr:colOff>
                <xdr:row>0</xdr:row>
                <xdr:rowOff>57150</xdr:rowOff>
              </from>
              <to>
                <xdr:col>2</xdr:col>
                <xdr:colOff>695325</xdr:colOff>
                <xdr:row>4</xdr:row>
                <xdr:rowOff>57150</xdr:rowOff>
              </to>
            </anchor>
          </objectPr>
        </oleObject>
      </mc:Choice>
      <mc:Fallback>
        <oleObject progId="PBrush" shapeId="307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Q52"/>
  <sheetViews>
    <sheetView showGridLines="0" workbookViewId="0">
      <selection activeCell="K3" sqref="K3:O4"/>
    </sheetView>
  </sheetViews>
  <sheetFormatPr baseColWidth="10" defaultRowHeight="15" x14ac:dyDescent="0.25"/>
  <cols>
    <col min="1" max="1" width="11.42578125" style="4"/>
    <col min="2" max="2" width="3.7109375" style="4" bestFit="1" customWidth="1"/>
    <col min="3" max="16384" width="11.42578125" style="4"/>
  </cols>
  <sheetData>
    <row r="2" spans="2:16" x14ac:dyDescent="0.25">
      <c r="B2" s="5"/>
      <c r="C2" s="5"/>
      <c r="D2" s="6" t="s">
        <v>10</v>
      </c>
      <c r="E2" s="6"/>
      <c r="F2" s="6"/>
      <c r="G2" s="6"/>
      <c r="H2" s="6"/>
      <c r="I2" s="5"/>
    </row>
    <row r="3" spans="2:16" x14ac:dyDescent="0.25">
      <c r="B3" s="5"/>
      <c r="C3" s="5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5"/>
      <c r="K3" s="29" t="s">
        <v>37</v>
      </c>
      <c r="L3" s="29"/>
      <c r="M3" s="29"/>
      <c r="N3" s="29"/>
      <c r="O3" s="29"/>
    </row>
    <row r="4" spans="2:16" ht="15" customHeight="1" x14ac:dyDescent="0.25">
      <c r="B4" s="8" t="s">
        <v>5</v>
      </c>
      <c r="C4" s="7" t="s">
        <v>6</v>
      </c>
      <c r="D4" s="9">
        <v>25</v>
      </c>
      <c r="E4" s="9">
        <v>36</v>
      </c>
      <c r="F4" s="9">
        <v>45</v>
      </c>
      <c r="G4" s="9">
        <v>21</v>
      </c>
      <c r="H4" s="9">
        <v>19</v>
      </c>
      <c r="I4" s="5"/>
      <c r="K4" s="29"/>
      <c r="L4" s="29"/>
      <c r="M4" s="29"/>
      <c r="N4" s="29"/>
      <c r="O4" s="29"/>
    </row>
    <row r="5" spans="2:16" x14ac:dyDescent="0.25">
      <c r="B5" s="8"/>
      <c r="C5" s="7" t="s">
        <v>7</v>
      </c>
      <c r="D5" s="9">
        <v>32</v>
      </c>
      <c r="E5" s="9">
        <v>24</v>
      </c>
      <c r="F5" s="9">
        <v>14</v>
      </c>
      <c r="G5" s="9">
        <v>12</v>
      </c>
      <c r="H5" s="9">
        <v>14</v>
      </c>
      <c r="I5" s="5"/>
    </row>
    <row r="6" spans="2:16" x14ac:dyDescent="0.25">
      <c r="B6" s="8"/>
      <c r="C6" s="7" t="s">
        <v>8</v>
      </c>
      <c r="D6" s="9">
        <v>23</v>
      </c>
      <c r="E6" s="9">
        <v>18</v>
      </c>
      <c r="F6" s="9">
        <v>9</v>
      </c>
      <c r="G6" s="9">
        <v>22</v>
      </c>
      <c r="H6" s="9">
        <v>21</v>
      </c>
      <c r="I6" s="5"/>
    </row>
    <row r="7" spans="2:16" x14ac:dyDescent="0.25">
      <c r="B7" s="8"/>
      <c r="C7" s="7" t="s">
        <v>9</v>
      </c>
      <c r="D7" s="9">
        <v>18</v>
      </c>
      <c r="E7" s="9">
        <v>24</v>
      </c>
      <c r="F7" s="9">
        <v>11</v>
      </c>
      <c r="G7" s="9">
        <v>14</v>
      </c>
      <c r="H7" s="9">
        <v>17</v>
      </c>
      <c r="I7" s="5"/>
    </row>
    <row r="8" spans="2:16" x14ac:dyDescent="0.25">
      <c r="B8" s="5"/>
      <c r="C8" s="5"/>
      <c r="D8" s="5"/>
      <c r="E8" s="5"/>
      <c r="F8" s="5"/>
      <c r="G8" s="5"/>
      <c r="H8" s="5"/>
      <c r="I8" s="5"/>
      <c r="K8" s="5" t="s">
        <v>38</v>
      </c>
      <c r="L8" s="5"/>
      <c r="M8" s="5"/>
      <c r="N8" s="5"/>
      <c r="O8" s="5"/>
    </row>
    <row r="9" spans="2:16" x14ac:dyDescent="0.25">
      <c r="B9" s="5"/>
      <c r="C9" s="5" t="s">
        <v>14</v>
      </c>
      <c r="D9" s="5"/>
      <c r="E9" s="5"/>
      <c r="F9" s="5"/>
      <c r="G9" s="5"/>
      <c r="H9" s="5"/>
      <c r="I9" s="5"/>
    </row>
    <row r="10" spans="2:16" ht="15.75" customHeight="1" x14ac:dyDescent="0.25">
      <c r="B10" s="5"/>
      <c r="C10" s="5" t="s">
        <v>15</v>
      </c>
      <c r="D10" s="5"/>
      <c r="E10" s="5"/>
      <c r="F10" s="5"/>
      <c r="G10" s="5"/>
      <c r="H10" s="5"/>
      <c r="I10" s="5"/>
      <c r="K10" s="30">
        <f>+E27/I27</f>
        <v>0.24343675417661098</v>
      </c>
      <c r="L10" s="27" t="s">
        <v>36</v>
      </c>
      <c r="M10" s="27"/>
      <c r="N10" s="27"/>
      <c r="O10" s="27"/>
    </row>
    <row r="11" spans="2:16" ht="15" customHeight="1" x14ac:dyDescent="0.25">
      <c r="B11" s="5"/>
      <c r="C11" s="5" t="s">
        <v>16</v>
      </c>
      <c r="D11" s="5"/>
      <c r="E11" s="5"/>
      <c r="F11" s="5"/>
      <c r="G11" s="5"/>
      <c r="H11" s="5"/>
      <c r="I11" s="5"/>
      <c r="K11" s="30"/>
      <c r="L11" s="27"/>
      <c r="M11" s="27"/>
      <c r="N11" s="27"/>
      <c r="O11" s="27"/>
    </row>
    <row r="12" spans="2:16" ht="15" customHeight="1" x14ac:dyDescent="0.25">
      <c r="B12" s="5"/>
      <c r="C12" s="5" t="s">
        <v>17</v>
      </c>
      <c r="D12" s="5"/>
      <c r="E12" s="5"/>
      <c r="F12" s="5"/>
      <c r="G12" s="5"/>
      <c r="H12" s="5"/>
      <c r="I12" s="5"/>
      <c r="K12" s="19"/>
      <c r="L12" s="19"/>
      <c r="M12" s="19"/>
      <c r="N12" s="19"/>
      <c r="O12" s="19"/>
      <c r="P12" s="19"/>
    </row>
    <row r="13" spans="2:16" ht="15" customHeight="1" x14ac:dyDescent="0.25">
      <c r="B13" s="5"/>
      <c r="C13" s="5" t="s">
        <v>18</v>
      </c>
      <c r="D13" s="5"/>
      <c r="E13" s="5"/>
      <c r="F13" s="5"/>
      <c r="G13" s="5"/>
      <c r="H13" s="5"/>
      <c r="I13" s="5"/>
      <c r="K13" s="19"/>
      <c r="L13" s="19"/>
      <c r="M13" s="19"/>
      <c r="N13" s="19"/>
      <c r="O13" s="19"/>
      <c r="P13" s="19"/>
    </row>
    <row r="14" spans="2:16" ht="15" customHeight="1" x14ac:dyDescent="0.25">
      <c r="B14" s="5"/>
      <c r="C14" s="5" t="s">
        <v>19</v>
      </c>
      <c r="D14" s="5"/>
      <c r="E14" s="5"/>
      <c r="F14" s="5"/>
      <c r="G14" s="5"/>
      <c r="H14" s="5"/>
      <c r="I14" s="5"/>
      <c r="K14" s="5" t="s">
        <v>39</v>
      </c>
    </row>
    <row r="15" spans="2:16" ht="15" customHeight="1" x14ac:dyDescent="0.25">
      <c r="B15" s="5"/>
      <c r="C15" s="5"/>
      <c r="D15" s="5"/>
      <c r="E15" s="5"/>
      <c r="F15" s="5"/>
      <c r="G15" s="5"/>
      <c r="H15" s="5"/>
      <c r="I15" s="5"/>
    </row>
    <row r="16" spans="2:16" ht="15" customHeight="1" x14ac:dyDescent="0.25">
      <c r="B16" s="5"/>
      <c r="C16" s="10" t="s">
        <v>32</v>
      </c>
      <c r="D16" s="10"/>
      <c r="E16" s="10"/>
      <c r="F16" s="5"/>
      <c r="G16" s="5"/>
      <c r="H16" s="5"/>
      <c r="I16" s="5"/>
      <c r="K16" s="30">
        <f>+I23/I27</f>
        <v>0.34844868735083534</v>
      </c>
      <c r="L16" s="27" t="s">
        <v>40</v>
      </c>
      <c r="M16" s="27"/>
      <c r="N16" s="27"/>
      <c r="O16" s="27"/>
    </row>
    <row r="17" spans="2:17" x14ac:dyDescent="0.25">
      <c r="B17" s="5"/>
      <c r="C17" s="10" t="s">
        <v>33</v>
      </c>
      <c r="D17" s="10"/>
      <c r="E17" s="10"/>
      <c r="F17" s="5"/>
      <c r="G17" s="5"/>
      <c r="H17" s="5"/>
      <c r="I17" s="5"/>
      <c r="K17" s="30"/>
      <c r="L17" s="27"/>
      <c r="M17" s="27"/>
      <c r="N17" s="27"/>
      <c r="O17" s="27"/>
    </row>
    <row r="20" spans="2:17" x14ac:dyDescent="0.25">
      <c r="K20" s="5" t="s">
        <v>41</v>
      </c>
    </row>
    <row r="21" spans="2:17" x14ac:dyDescent="0.25">
      <c r="B21" s="13"/>
      <c r="C21" s="13"/>
      <c r="D21" s="16" t="s">
        <v>10</v>
      </c>
      <c r="E21" s="16"/>
      <c r="F21" s="16"/>
      <c r="G21" s="16"/>
      <c r="H21" s="16"/>
    </row>
    <row r="22" spans="2:17" ht="14.25" customHeight="1" x14ac:dyDescent="0.25">
      <c r="B22" s="13"/>
      <c r="C22" s="13"/>
      <c r="D22" s="14" t="s">
        <v>0</v>
      </c>
      <c r="E22" s="14" t="s">
        <v>1</v>
      </c>
      <c r="F22" s="14" t="s">
        <v>2</v>
      </c>
      <c r="G22" s="14" t="s">
        <v>3</v>
      </c>
      <c r="H22" s="14" t="s">
        <v>4</v>
      </c>
      <c r="I22" s="18" t="s">
        <v>35</v>
      </c>
      <c r="K22" s="30">
        <f>+F25/I27</f>
        <v>2.1479713603818614E-2</v>
      </c>
      <c r="L22" s="27" t="s">
        <v>42</v>
      </c>
      <c r="M22" s="27"/>
      <c r="N22" s="27"/>
      <c r="O22" s="27"/>
    </row>
    <row r="23" spans="2:17" ht="14.25" customHeight="1" x14ac:dyDescent="0.25">
      <c r="B23" s="17" t="s">
        <v>5</v>
      </c>
      <c r="C23" s="14" t="s">
        <v>6</v>
      </c>
      <c r="D23" s="15">
        <v>25</v>
      </c>
      <c r="E23" s="15">
        <v>36</v>
      </c>
      <c r="F23" s="15">
        <v>45</v>
      </c>
      <c r="G23" s="15">
        <v>21</v>
      </c>
      <c r="H23" s="15">
        <v>19</v>
      </c>
      <c r="I23" s="18">
        <f>SUM(D23:H23)</f>
        <v>146</v>
      </c>
      <c r="K23" s="30"/>
      <c r="L23" s="27"/>
      <c r="M23" s="27"/>
      <c r="N23" s="27"/>
      <c r="O23" s="27"/>
    </row>
    <row r="24" spans="2:17" ht="14.25" customHeight="1" x14ac:dyDescent="0.25">
      <c r="B24" s="17"/>
      <c r="C24" s="14" t="s">
        <v>7</v>
      </c>
      <c r="D24" s="15">
        <v>32</v>
      </c>
      <c r="E24" s="15">
        <v>24</v>
      </c>
      <c r="F24" s="15">
        <v>14</v>
      </c>
      <c r="G24" s="15">
        <v>12</v>
      </c>
      <c r="H24" s="15">
        <v>14</v>
      </c>
      <c r="I24" s="18">
        <f t="shared" ref="I24:I26" si="0">SUM(D24:H24)</f>
        <v>96</v>
      </c>
    </row>
    <row r="25" spans="2:17" ht="14.25" customHeight="1" x14ac:dyDescent="0.25">
      <c r="B25" s="17"/>
      <c r="C25" s="14" t="s">
        <v>8</v>
      </c>
      <c r="D25" s="15">
        <v>23</v>
      </c>
      <c r="E25" s="15">
        <v>18</v>
      </c>
      <c r="F25" s="15">
        <v>9</v>
      </c>
      <c r="G25" s="15">
        <v>22</v>
      </c>
      <c r="H25" s="15">
        <v>21</v>
      </c>
      <c r="I25" s="18">
        <f t="shared" si="0"/>
        <v>93</v>
      </c>
    </row>
    <row r="26" spans="2:17" ht="14.25" customHeight="1" x14ac:dyDescent="0.25">
      <c r="B26" s="17"/>
      <c r="C26" s="14" t="s">
        <v>9</v>
      </c>
      <c r="D26" s="15">
        <v>18</v>
      </c>
      <c r="E26" s="15">
        <v>24</v>
      </c>
      <c r="F26" s="15">
        <v>11</v>
      </c>
      <c r="G26" s="15">
        <v>14</v>
      </c>
      <c r="H26" s="15">
        <v>17</v>
      </c>
      <c r="I26" s="18">
        <f t="shared" si="0"/>
        <v>84</v>
      </c>
      <c r="K26" s="5" t="s">
        <v>43</v>
      </c>
      <c r="L26" s="5"/>
      <c r="M26" s="5"/>
      <c r="N26" s="5"/>
      <c r="O26" s="5"/>
      <c r="P26" s="5"/>
      <c r="Q26" s="5"/>
    </row>
    <row r="27" spans="2:17" ht="14.25" customHeight="1" x14ac:dyDescent="0.25">
      <c r="C27" s="18" t="s">
        <v>35</v>
      </c>
      <c r="D27" s="18">
        <f>SUM(D23:D26)</f>
        <v>98</v>
      </c>
      <c r="E27" s="18">
        <f>SUM(E23:E26)</f>
        <v>102</v>
      </c>
      <c r="F27" s="18">
        <f t="shared" ref="F27:H27" si="1">SUM(F23:F26)</f>
        <v>79</v>
      </c>
      <c r="G27" s="18">
        <f t="shared" si="1"/>
        <v>69</v>
      </c>
      <c r="H27" s="18">
        <f t="shared" si="1"/>
        <v>71</v>
      </c>
      <c r="I27" s="4">
        <f>SUM(D23:H26)</f>
        <v>419</v>
      </c>
    </row>
    <row r="28" spans="2:17" x14ac:dyDescent="0.25">
      <c r="K28" s="26">
        <f>(E23+E25+E26)/I27</f>
        <v>0.18615751789976134</v>
      </c>
      <c r="L28" s="27" t="s">
        <v>44</v>
      </c>
      <c r="M28" s="27"/>
      <c r="N28" s="27"/>
      <c r="O28" s="27"/>
    </row>
    <row r="29" spans="2:17" x14ac:dyDescent="0.25">
      <c r="K29" s="26"/>
      <c r="L29" s="27"/>
      <c r="M29" s="27"/>
      <c r="N29" s="27"/>
      <c r="O29" s="27"/>
    </row>
    <row r="32" spans="2:17" x14ac:dyDescent="0.25">
      <c r="K32" s="5" t="s">
        <v>45</v>
      </c>
    </row>
    <row r="34" spans="3:15" x14ac:dyDescent="0.25">
      <c r="K34" s="26">
        <f>+G25/I25</f>
        <v>0.23655913978494625</v>
      </c>
      <c r="L34" s="28" t="s">
        <v>46</v>
      </c>
      <c r="M34" s="28"/>
      <c r="N34" s="28"/>
      <c r="O34" s="28"/>
    </row>
    <row r="35" spans="3:15" x14ac:dyDescent="0.25">
      <c r="K35" s="26"/>
      <c r="L35" s="28"/>
      <c r="M35" s="28"/>
      <c r="N35" s="28"/>
      <c r="O35" s="28"/>
    </row>
    <row r="47" spans="3:15" x14ac:dyDescent="0.25">
      <c r="C47" s="13"/>
      <c r="D47" s="14" t="s">
        <v>0</v>
      </c>
      <c r="E47" s="14" t="s">
        <v>1</v>
      </c>
      <c r="F47" s="14" t="s">
        <v>2</v>
      </c>
      <c r="G47" s="14" t="s">
        <v>3</v>
      </c>
      <c r="H47" s="14" t="s">
        <v>4</v>
      </c>
      <c r="I47" s="18" t="s">
        <v>35</v>
      </c>
    </row>
    <row r="48" spans="3:15" x14ac:dyDescent="0.25">
      <c r="C48" s="14" t="s">
        <v>6</v>
      </c>
      <c r="D48" s="20">
        <f>+D23/$I$27</f>
        <v>5.9665871121718374E-2</v>
      </c>
      <c r="E48" s="20">
        <f t="shared" ref="E48:I48" si="2">+E23/$I$27</f>
        <v>8.5918854415274457E-2</v>
      </c>
      <c r="F48" s="20">
        <f t="shared" si="2"/>
        <v>0.10739856801909307</v>
      </c>
      <c r="G48" s="20">
        <f t="shared" si="2"/>
        <v>5.0119331742243436E-2</v>
      </c>
      <c r="H48" s="20">
        <f t="shared" si="2"/>
        <v>4.5346062052505964E-2</v>
      </c>
      <c r="I48" s="20">
        <f t="shared" si="2"/>
        <v>0.34844868735083534</v>
      </c>
    </row>
    <row r="49" spans="3:9" x14ac:dyDescent="0.25">
      <c r="C49" s="14" t="s">
        <v>7</v>
      </c>
      <c r="D49" s="20">
        <f t="shared" ref="D49:I49" si="3">+D24/$I$27</f>
        <v>7.6372315035799526E-2</v>
      </c>
      <c r="E49" s="20">
        <f t="shared" si="3"/>
        <v>5.7279236276849645E-2</v>
      </c>
      <c r="F49" s="20">
        <f t="shared" si="3"/>
        <v>3.3412887828162291E-2</v>
      </c>
      <c r="G49" s="20">
        <f t="shared" si="3"/>
        <v>2.8639618138424822E-2</v>
      </c>
      <c r="H49" s="20">
        <f t="shared" si="3"/>
        <v>3.3412887828162291E-2</v>
      </c>
      <c r="I49" s="20">
        <f t="shared" si="3"/>
        <v>0.22911694510739858</v>
      </c>
    </row>
    <row r="50" spans="3:9" x14ac:dyDescent="0.25">
      <c r="C50" s="14" t="s">
        <v>8</v>
      </c>
      <c r="D50" s="20">
        <f t="shared" ref="D50:I50" si="4">+D25/$I$27</f>
        <v>5.4892601431980909E-2</v>
      </c>
      <c r="E50" s="20">
        <f t="shared" si="4"/>
        <v>4.2959427207637228E-2</v>
      </c>
      <c r="F50" s="20">
        <f t="shared" si="4"/>
        <v>2.1479713603818614E-2</v>
      </c>
      <c r="G50" s="20">
        <f t="shared" si="4"/>
        <v>5.2505966587112173E-2</v>
      </c>
      <c r="H50" s="20">
        <f t="shared" si="4"/>
        <v>5.0119331742243436E-2</v>
      </c>
      <c r="I50" s="20">
        <f t="shared" si="4"/>
        <v>0.22195704057279236</v>
      </c>
    </row>
    <row r="51" spans="3:9" x14ac:dyDescent="0.25">
      <c r="C51" s="14" t="s">
        <v>9</v>
      </c>
      <c r="D51" s="20">
        <f t="shared" ref="D51:I51" si="5">+D26/$I$27</f>
        <v>4.2959427207637228E-2</v>
      </c>
      <c r="E51" s="20">
        <f t="shared" si="5"/>
        <v>5.7279236276849645E-2</v>
      </c>
      <c r="F51" s="20">
        <f t="shared" si="5"/>
        <v>2.6252983293556086E-2</v>
      </c>
      <c r="G51" s="20">
        <f t="shared" si="5"/>
        <v>3.3412887828162291E-2</v>
      </c>
      <c r="H51" s="20">
        <f t="shared" si="5"/>
        <v>4.0572792362768499E-2</v>
      </c>
      <c r="I51" s="20">
        <f t="shared" si="5"/>
        <v>0.20047732696897375</v>
      </c>
    </row>
    <row r="52" spans="3:9" x14ac:dyDescent="0.25">
      <c r="C52" s="18" t="s">
        <v>35</v>
      </c>
      <c r="D52" s="20">
        <f t="shared" ref="D52:I52" si="6">+D27/$I$27</f>
        <v>0.23389021479713604</v>
      </c>
      <c r="E52" s="20">
        <f t="shared" si="6"/>
        <v>0.24343675417661098</v>
      </c>
      <c r="F52" s="20">
        <f t="shared" si="6"/>
        <v>0.18854415274463007</v>
      </c>
      <c r="G52" s="20">
        <f t="shared" si="6"/>
        <v>0.16467780429594273</v>
      </c>
      <c r="H52" s="20">
        <f t="shared" si="6"/>
        <v>0.16945107398568018</v>
      </c>
      <c r="I52" s="20">
        <f t="shared" si="6"/>
        <v>1</v>
      </c>
    </row>
  </sheetData>
  <mergeCells count="11">
    <mergeCell ref="K28:K29"/>
    <mergeCell ref="L28:O29"/>
    <mergeCell ref="K34:K35"/>
    <mergeCell ref="L34:O35"/>
    <mergeCell ref="K3:O4"/>
    <mergeCell ref="K10:K11"/>
    <mergeCell ref="L10:O11"/>
    <mergeCell ref="K16:K17"/>
    <mergeCell ref="L16:O17"/>
    <mergeCell ref="K22:K23"/>
    <mergeCell ref="L22:O23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3"/>
  <sheetViews>
    <sheetView showGridLines="0" tabSelected="1" zoomScale="71" zoomScaleNormal="71" workbookViewId="0">
      <selection activeCell="S36" sqref="S36"/>
    </sheetView>
  </sheetViews>
  <sheetFormatPr baseColWidth="10" defaultRowHeight="15" x14ac:dyDescent="0.25"/>
  <cols>
    <col min="2" max="2" width="12.85546875" bestFit="1" customWidth="1"/>
    <col min="3" max="3" width="20.42578125" customWidth="1"/>
    <col min="4" max="4" width="12.5703125" customWidth="1"/>
    <col min="6" max="6" width="21.42578125" customWidth="1"/>
    <col min="7" max="7" width="18.7109375" customWidth="1"/>
    <col min="8" max="8" width="17.5703125" customWidth="1"/>
    <col min="9" max="9" width="15.85546875" customWidth="1"/>
  </cols>
  <sheetData>
    <row r="1" spans="1:12" ht="45" x14ac:dyDescent="0.25">
      <c r="A1" s="57" t="s">
        <v>11</v>
      </c>
      <c r="B1" s="57" t="s">
        <v>12</v>
      </c>
      <c r="C1" s="57" t="s">
        <v>13</v>
      </c>
    </row>
    <row r="2" spans="1:12" x14ac:dyDescent="0.25">
      <c r="A2" s="58">
        <v>43101</v>
      </c>
      <c r="B2" s="59">
        <v>14.990676637979016</v>
      </c>
      <c r="C2" s="59">
        <v>8.7458762878166709</v>
      </c>
      <c r="F2" s="10" t="s">
        <v>25</v>
      </c>
      <c r="G2" s="5"/>
      <c r="H2" s="5"/>
      <c r="I2" s="5"/>
      <c r="J2" s="5"/>
      <c r="K2" s="5"/>
      <c r="L2" s="5"/>
    </row>
    <row r="3" spans="1:12" x14ac:dyDescent="0.25">
      <c r="A3" s="58">
        <v>43132</v>
      </c>
      <c r="B3" s="59">
        <v>15.06734402090237</v>
      </c>
      <c r="C3" s="59">
        <v>8.8357060178060696</v>
      </c>
      <c r="F3" s="5" t="s">
        <v>28</v>
      </c>
      <c r="G3" s="5"/>
      <c r="H3" s="5"/>
      <c r="I3" s="5"/>
      <c r="J3" s="5"/>
      <c r="K3" s="5"/>
      <c r="L3" s="5"/>
    </row>
    <row r="4" spans="1:12" x14ac:dyDescent="0.25">
      <c r="A4" s="58">
        <v>43160</v>
      </c>
      <c r="B4" s="59">
        <v>15.291461796119931</v>
      </c>
      <c r="C4" s="59">
        <v>8.878232623098878</v>
      </c>
      <c r="F4" s="5" t="s">
        <v>29</v>
      </c>
      <c r="G4" s="5"/>
      <c r="H4" s="5"/>
      <c r="I4" s="5"/>
      <c r="J4" s="5"/>
      <c r="K4" s="5"/>
      <c r="L4" s="5"/>
    </row>
    <row r="5" spans="1:12" x14ac:dyDescent="0.25">
      <c r="A5" s="58">
        <v>43191</v>
      </c>
      <c r="B5" s="59">
        <v>15.408645628327866</v>
      </c>
      <c r="C5" s="59">
        <v>9.1257917628537815</v>
      </c>
      <c r="F5" s="5"/>
      <c r="G5" s="5"/>
      <c r="H5" s="5"/>
      <c r="I5" s="5"/>
      <c r="J5" s="5"/>
      <c r="K5" s="5"/>
      <c r="L5" s="5"/>
    </row>
    <row r="6" spans="1:12" x14ac:dyDescent="0.25">
      <c r="A6" s="58">
        <v>43221</v>
      </c>
      <c r="B6" s="59">
        <v>15.18651265944564</v>
      </c>
      <c r="C6" s="59">
        <v>9.0912106221327225</v>
      </c>
      <c r="F6" s="5" t="s">
        <v>30</v>
      </c>
      <c r="G6" s="5"/>
      <c r="H6" s="5"/>
      <c r="I6" s="5"/>
      <c r="J6" s="5"/>
      <c r="K6" s="5"/>
      <c r="L6" s="5"/>
    </row>
    <row r="7" spans="1:12" x14ac:dyDescent="0.25">
      <c r="A7" s="58">
        <v>43252</v>
      </c>
      <c r="B7" s="59">
        <v>15.419100389558645</v>
      </c>
      <c r="C7" s="59">
        <v>9.5398542270541977</v>
      </c>
      <c r="F7" s="5" t="s">
        <v>26</v>
      </c>
      <c r="G7" s="5"/>
      <c r="H7" s="5"/>
      <c r="I7" s="5"/>
      <c r="J7" s="5"/>
      <c r="K7" s="5"/>
      <c r="L7" s="5"/>
    </row>
    <row r="8" spans="1:12" x14ac:dyDescent="0.25">
      <c r="A8" s="58">
        <v>43282</v>
      </c>
      <c r="B8" s="59">
        <v>15.316843957149594</v>
      </c>
      <c r="C8" s="59">
        <v>9.3454260180287143</v>
      </c>
      <c r="F8" s="5" t="s">
        <v>27</v>
      </c>
      <c r="G8" s="5"/>
      <c r="H8" s="5"/>
      <c r="I8" s="5"/>
      <c r="J8" s="5"/>
      <c r="K8" s="5"/>
      <c r="L8" s="5"/>
    </row>
    <row r="9" spans="1:12" x14ac:dyDescent="0.25">
      <c r="A9" s="58">
        <v>43313</v>
      </c>
      <c r="B9" s="59">
        <v>15.072132824235078</v>
      </c>
      <c r="C9" s="59">
        <v>9.0393477886523712</v>
      </c>
      <c r="F9" s="5"/>
      <c r="G9" s="5"/>
      <c r="H9" s="5"/>
      <c r="I9" s="5"/>
      <c r="J9" s="5"/>
      <c r="K9" s="5"/>
      <c r="L9" s="5"/>
    </row>
    <row r="10" spans="1:12" x14ac:dyDescent="0.25">
      <c r="A10" s="58">
        <v>43344</v>
      </c>
      <c r="B10" s="59">
        <v>14.895154473675348</v>
      </c>
      <c r="C10" s="59">
        <v>8.8341704205804223</v>
      </c>
      <c r="F10" s="5" t="s">
        <v>31</v>
      </c>
      <c r="G10" s="5"/>
      <c r="H10" s="5"/>
      <c r="I10" s="5"/>
      <c r="J10" s="5"/>
      <c r="K10" s="5"/>
      <c r="L10" s="5"/>
    </row>
    <row r="11" spans="1:12" x14ac:dyDescent="0.25">
      <c r="A11" s="58">
        <v>43374</v>
      </c>
      <c r="B11" s="59">
        <v>15.221447375754648</v>
      </c>
      <c r="C11" s="59">
        <v>8.61783138894857</v>
      </c>
    </row>
    <row r="12" spans="1:12" x14ac:dyDescent="0.25">
      <c r="A12" s="58">
        <v>43405</v>
      </c>
      <c r="B12" s="59">
        <v>15.517788535207663</v>
      </c>
      <c r="C12" s="59">
        <v>8.7242737821928493</v>
      </c>
      <c r="F12" s="50" t="s">
        <v>37</v>
      </c>
      <c r="G12" s="50"/>
      <c r="H12" s="50"/>
      <c r="I12" s="50"/>
      <c r="J12" s="46"/>
    </row>
    <row r="13" spans="1:12" x14ac:dyDescent="0.25">
      <c r="A13" s="58">
        <v>43435</v>
      </c>
      <c r="B13" s="59">
        <v>15.471943282712925</v>
      </c>
      <c r="C13" s="59">
        <v>9.1756494495000798</v>
      </c>
      <c r="F13" s="50"/>
      <c r="G13" s="50"/>
      <c r="H13" s="50"/>
      <c r="I13" s="50"/>
      <c r="J13" s="46"/>
    </row>
    <row r="14" spans="1:12" ht="15" customHeight="1" x14ac:dyDescent="0.25">
      <c r="A14" s="58">
        <v>43466</v>
      </c>
      <c r="B14" s="59">
        <v>15.395660900453734</v>
      </c>
      <c r="C14" s="59">
        <v>9.1599541648942786</v>
      </c>
    </row>
    <row r="15" spans="1:12" ht="15" customHeight="1" x14ac:dyDescent="0.25">
      <c r="A15" s="58">
        <v>43497</v>
      </c>
      <c r="B15" s="59">
        <v>15.483104198237717</v>
      </c>
      <c r="C15" s="59">
        <v>9.4034934841070204</v>
      </c>
      <c r="F15" s="34"/>
      <c r="G15" s="34"/>
      <c r="H15" s="34" t="s">
        <v>49</v>
      </c>
      <c r="I15" s="44" t="s">
        <v>47</v>
      </c>
      <c r="J15" s="31"/>
    </row>
    <row r="16" spans="1:12" x14ac:dyDescent="0.25">
      <c r="A16" s="58">
        <v>43525</v>
      </c>
      <c r="B16" s="59">
        <v>15.419816075822151</v>
      </c>
      <c r="C16" s="59">
        <v>9.1849194078930463</v>
      </c>
      <c r="F16" s="34" t="s">
        <v>50</v>
      </c>
      <c r="G16" s="34"/>
      <c r="H16" s="34">
        <f>+COUNT(B2:B29)</f>
        <v>28</v>
      </c>
      <c r="I16" s="35">
        <f>+COUNT(C2:C29)</f>
        <v>28</v>
      </c>
      <c r="J16" s="31"/>
    </row>
    <row r="17" spans="1:10" x14ac:dyDescent="0.25">
      <c r="A17" s="58">
        <v>43556</v>
      </c>
      <c r="B17" s="59">
        <v>15.567222635704278</v>
      </c>
      <c r="C17" s="59">
        <v>9.0341452955744845</v>
      </c>
      <c r="F17" s="34" t="s">
        <v>51</v>
      </c>
      <c r="G17" s="34"/>
      <c r="H17" s="36">
        <f>+AVERAGE(B2:B29)</f>
        <v>15.413908580883666</v>
      </c>
      <c r="I17" s="37">
        <f>+AVERAGE(C2:C29)</f>
        <v>9.1069452791662435</v>
      </c>
      <c r="J17" s="31"/>
    </row>
    <row r="18" spans="1:10" x14ac:dyDescent="0.25">
      <c r="A18" s="58">
        <v>43586</v>
      </c>
      <c r="B18" s="59">
        <v>15.32489215465843</v>
      </c>
      <c r="C18" s="59">
        <v>9.3776236408975535</v>
      </c>
      <c r="F18" s="34" t="s">
        <v>52</v>
      </c>
      <c r="G18" s="34"/>
      <c r="H18" s="38">
        <f>+VARP(B2:B29)</f>
        <v>7.7304773003905786E-2</v>
      </c>
      <c r="I18" s="39">
        <f>+VARP(C2:C29)</f>
        <v>5.2310175512552612E-2</v>
      </c>
      <c r="J18" s="31"/>
    </row>
    <row r="19" spans="1:10" x14ac:dyDescent="0.25">
      <c r="A19" s="58">
        <v>43617</v>
      </c>
      <c r="B19" s="59">
        <v>15.680855323661392</v>
      </c>
      <c r="C19" s="59">
        <v>9.2856168234101037</v>
      </c>
      <c r="E19" t="s">
        <v>53</v>
      </c>
      <c r="F19" s="34" t="s">
        <v>54</v>
      </c>
      <c r="G19" s="34"/>
      <c r="H19" s="40">
        <f>+STDEVP(B2:B29)</f>
        <v>0.27803735900757254</v>
      </c>
      <c r="I19" s="41">
        <f>+STDEVP(C2:C29)</f>
        <v>0.22871417864346016</v>
      </c>
      <c r="J19" s="31"/>
    </row>
    <row r="20" spans="1:10" x14ac:dyDescent="0.25">
      <c r="A20" s="58">
        <v>43647</v>
      </c>
      <c r="B20" s="59">
        <v>15.806666589757349</v>
      </c>
      <c r="C20" s="59">
        <v>9.4103882728927903</v>
      </c>
      <c r="F20" s="34" t="s">
        <v>55</v>
      </c>
      <c r="G20" s="34"/>
      <c r="H20" s="42">
        <f>+(H17/H19)</f>
        <v>55.438264253056211</v>
      </c>
      <c r="I20" s="43">
        <f>+(I17/I19)</f>
        <v>39.818017987258031</v>
      </c>
      <c r="J20" s="31"/>
    </row>
    <row r="21" spans="1:10" x14ac:dyDescent="0.25">
      <c r="A21" s="58">
        <v>43678</v>
      </c>
      <c r="B21" s="59">
        <v>15.381069853692553</v>
      </c>
      <c r="C21" s="59">
        <v>9.2535856245014578</v>
      </c>
    </row>
    <row r="22" spans="1:10" x14ac:dyDescent="0.25">
      <c r="A22" s="58">
        <v>43709</v>
      </c>
      <c r="B22" s="59">
        <v>15.1895126783101</v>
      </c>
      <c r="C22" s="59">
        <v>9.3276084587994639</v>
      </c>
      <c r="F22" s="45" t="s">
        <v>56</v>
      </c>
      <c r="G22" s="45"/>
      <c r="H22" s="45"/>
      <c r="I22" s="45"/>
    </row>
    <row r="23" spans="1:10" x14ac:dyDescent="0.25">
      <c r="A23" s="58">
        <v>43739</v>
      </c>
      <c r="B23" s="59">
        <v>15.3040879014181</v>
      </c>
      <c r="C23" s="59">
        <v>9.0906052427812618</v>
      </c>
      <c r="F23" s="47" t="s">
        <v>57</v>
      </c>
      <c r="G23" s="48" t="s">
        <v>58</v>
      </c>
      <c r="H23" s="49">
        <f>+H17-(1.96)*H19/SQRT(H16)</f>
        <v>15.310922101886975</v>
      </c>
      <c r="I23" s="49">
        <f>+I17-(1.96)*I19/SQRT(I16)</f>
        <v>9.0222283618455439</v>
      </c>
    </row>
    <row r="24" spans="1:10" x14ac:dyDescent="0.25">
      <c r="A24" s="58">
        <v>43770</v>
      </c>
      <c r="B24" s="59">
        <v>15.193368584724853</v>
      </c>
      <c r="C24" s="59">
        <v>9.3062316548543595</v>
      </c>
      <c r="F24" s="47" t="s">
        <v>59</v>
      </c>
      <c r="G24" s="48" t="s">
        <v>48</v>
      </c>
      <c r="H24" s="49">
        <f>+H17+(1.96)*H19/SQRT(H16)</f>
        <v>15.516895059880357</v>
      </c>
      <c r="I24" s="49">
        <f>+I17+(1.96)*I19/SQRT(I16)</f>
        <v>9.1916621964869432</v>
      </c>
    </row>
    <row r="25" spans="1:10" x14ac:dyDescent="0.25">
      <c r="A25" s="58">
        <v>43800</v>
      </c>
      <c r="B25" s="59">
        <v>15.38656757501745</v>
      </c>
      <c r="C25" s="59">
        <v>9.2509946355415753</v>
      </c>
    </row>
    <row r="26" spans="1:10" ht="15" customHeight="1" x14ac:dyDescent="0.25">
      <c r="A26" s="58">
        <v>43831</v>
      </c>
      <c r="B26" s="59">
        <v>15.845557851661413</v>
      </c>
      <c r="C26" s="59">
        <v>9.0595070727133447</v>
      </c>
      <c r="F26" s="52" t="str">
        <f>"Con una confianza del 95% se espera que las ventas se encuentren entre "&amp;TEXT(H23,"$0.0,0")&amp;" millones y "&amp;TEXT(H24,"$0.0,0")&amp;" millones con una desviación estándar de +/- $278 mil  del promedio esperado "&amp;TEXT(H17,"$0.0,0")&amp;" millones."</f>
        <v>Con una confianza del 95% se espera que las ventas se encuentren entre $15,3 millones y $15,5 millones con una desviación estándar de +/- $278 mil  del promedio esperado $15,4 millones.</v>
      </c>
      <c r="G26" s="52"/>
      <c r="H26" s="52"/>
      <c r="I26" s="52"/>
      <c r="J26" s="51"/>
    </row>
    <row r="27" spans="1:10" x14ac:dyDescent="0.25">
      <c r="A27" s="58">
        <v>43862</v>
      </c>
      <c r="B27" s="59">
        <v>15.983522228886256</v>
      </c>
      <c r="C27" s="59">
        <v>8.9806461995103533</v>
      </c>
      <c r="F27" s="52"/>
      <c r="G27" s="52"/>
      <c r="H27" s="52"/>
      <c r="I27" s="52"/>
      <c r="J27" s="51"/>
    </row>
    <row r="28" spans="1:10" ht="15" customHeight="1" x14ac:dyDescent="0.25">
      <c r="A28" s="58">
        <v>43891</v>
      </c>
      <c r="B28" s="59">
        <v>15.775118630680289</v>
      </c>
      <c r="C28" s="59">
        <v>8.9825689536784434</v>
      </c>
      <c r="F28" s="52"/>
      <c r="G28" s="52"/>
      <c r="H28" s="52"/>
      <c r="I28" s="52"/>
      <c r="J28" s="51"/>
    </row>
    <row r="29" spans="1:10" x14ac:dyDescent="0.25">
      <c r="A29" s="58">
        <v>43922</v>
      </c>
      <c r="B29" s="59">
        <v>15.993365500987819</v>
      </c>
      <c r="C29" s="59">
        <v>8.9332084959399243</v>
      </c>
      <c r="F29" s="52"/>
      <c r="G29" s="52"/>
      <c r="H29" s="52"/>
      <c r="I29" s="52"/>
      <c r="J29" s="51"/>
    </row>
    <row r="30" spans="1:10" x14ac:dyDescent="0.25">
      <c r="F30" s="52"/>
      <c r="G30" s="52"/>
      <c r="H30" s="52"/>
      <c r="I30" s="52"/>
      <c r="J30" s="51"/>
    </row>
    <row r="31" spans="1:10" x14ac:dyDescent="0.25">
      <c r="F31" s="52"/>
      <c r="G31" s="52"/>
      <c r="H31" s="52"/>
      <c r="I31" s="52"/>
      <c r="J31" s="51"/>
    </row>
    <row r="32" spans="1:10" x14ac:dyDescent="0.25">
      <c r="F32" s="52"/>
      <c r="G32" s="52"/>
      <c r="H32" s="52"/>
      <c r="I32" s="52"/>
      <c r="J32" s="51"/>
    </row>
    <row r="33" spans="1:7" ht="15" customHeight="1" x14ac:dyDescent="0.25"/>
    <row r="35" spans="1:7" ht="45" x14ac:dyDescent="0.25">
      <c r="A35" s="53" t="s">
        <v>11</v>
      </c>
      <c r="B35" s="54" t="s">
        <v>12</v>
      </c>
      <c r="C35" s="53" t="s">
        <v>13</v>
      </c>
      <c r="D35" s="55" t="s">
        <v>60</v>
      </c>
      <c r="E35" s="56" t="s">
        <v>61</v>
      </c>
      <c r="F35" s="56"/>
      <c r="G35" s="54" t="s">
        <v>62</v>
      </c>
    </row>
    <row r="36" spans="1:7" x14ac:dyDescent="0.25">
      <c r="A36" s="11">
        <v>43101</v>
      </c>
      <c r="B36" s="12">
        <v>14.990676637979016</v>
      </c>
      <c r="C36" s="12">
        <v>8.7458762878166709</v>
      </c>
      <c r="D36" s="21" t="e">
        <f>+C36-C35</f>
        <v>#VALUE!</v>
      </c>
      <c r="E36" s="33" t="e">
        <f>+(C36-C35)/C35</f>
        <v>#VALUE!</v>
      </c>
      <c r="F36" s="33"/>
      <c r="G36" s="32" t="e">
        <f>+C35/B35</f>
        <v>#VALUE!</v>
      </c>
    </row>
    <row r="37" spans="1:7" x14ac:dyDescent="0.25">
      <c r="A37" s="11">
        <v>43132</v>
      </c>
      <c r="B37" s="12">
        <v>15.06734402090237</v>
      </c>
      <c r="C37" s="12">
        <v>8.8357060178060696</v>
      </c>
      <c r="D37" s="21">
        <f t="shared" ref="D37:D63" si="0">+C37-C36</f>
        <v>8.9829729989398643E-2</v>
      </c>
      <c r="E37" s="33">
        <f>+(C37-C36)/C36</f>
        <v>1.027109543208778E-2</v>
      </c>
      <c r="F37" s="33"/>
      <c r="G37" s="32">
        <f t="shared" ref="G37:G63" si="1">+C36/B36</f>
        <v>0.58342104889774715</v>
      </c>
    </row>
    <row r="38" spans="1:7" x14ac:dyDescent="0.25">
      <c r="A38" s="11">
        <v>43160</v>
      </c>
      <c r="B38" s="12">
        <v>15.291461796119931</v>
      </c>
      <c r="C38" s="12">
        <v>8.878232623098878</v>
      </c>
      <c r="D38" s="21">
        <f t="shared" si="0"/>
        <v>4.2526605292808384E-2</v>
      </c>
      <c r="E38" s="33">
        <f t="shared" ref="E38:E63" si="2">+(C38-C37)/C37</f>
        <v>4.8130398642855544E-3</v>
      </c>
      <c r="F38" s="33"/>
      <c r="G38" s="32">
        <f t="shared" si="1"/>
        <v>0.58641430138905837</v>
      </c>
    </row>
    <row r="39" spans="1:7" x14ac:dyDescent="0.25">
      <c r="A39" s="11">
        <v>43191</v>
      </c>
      <c r="B39" s="12">
        <v>15.408645628327866</v>
      </c>
      <c r="C39" s="12">
        <v>9.1257917628537815</v>
      </c>
      <c r="D39" s="21">
        <f t="shared" si="0"/>
        <v>0.24755913975490351</v>
      </c>
      <c r="E39" s="33">
        <f t="shared" si="2"/>
        <v>2.788383119302577E-2</v>
      </c>
      <c r="F39" s="33"/>
      <c r="G39" s="32">
        <f t="shared" si="1"/>
        <v>0.5806006476994664</v>
      </c>
    </row>
    <row r="40" spans="1:7" x14ac:dyDescent="0.25">
      <c r="A40" s="11">
        <v>43221</v>
      </c>
      <c r="B40" s="12">
        <v>15.18651265944564</v>
      </c>
      <c r="C40" s="12">
        <v>9.0912106221327225</v>
      </c>
      <c r="D40" s="21">
        <f t="shared" si="0"/>
        <v>-3.4581140721059E-2</v>
      </c>
      <c r="E40" s="33">
        <f t="shared" si="2"/>
        <v>-3.7893852522276842E-3</v>
      </c>
      <c r="F40" s="33"/>
      <c r="G40" s="32">
        <f t="shared" si="1"/>
        <v>0.59225138814773981</v>
      </c>
    </row>
    <row r="41" spans="1:7" x14ac:dyDescent="0.25">
      <c r="A41" s="11">
        <v>43252</v>
      </c>
      <c r="B41" s="12">
        <v>15.419100389558645</v>
      </c>
      <c r="C41" s="12">
        <v>9.5398542270541977</v>
      </c>
      <c r="D41" s="21">
        <f t="shared" si="0"/>
        <v>0.44864360492147526</v>
      </c>
      <c r="E41" s="33">
        <f t="shared" si="2"/>
        <v>4.9349159706986001E-2</v>
      </c>
      <c r="F41" s="33"/>
      <c r="G41" s="32">
        <f t="shared" si="1"/>
        <v>0.5986371477113418</v>
      </c>
    </row>
    <row r="42" spans="1:7" x14ac:dyDescent="0.25">
      <c r="A42" s="11">
        <v>43282</v>
      </c>
      <c r="B42" s="12">
        <v>15.316843957149594</v>
      </c>
      <c r="C42" s="12">
        <v>9.3454260180287143</v>
      </c>
      <c r="D42" s="21">
        <f t="shared" si="0"/>
        <v>-0.19442820902548341</v>
      </c>
      <c r="E42" s="33">
        <f t="shared" si="2"/>
        <v>-2.0380626831183846E-2</v>
      </c>
      <c r="F42" s="33"/>
      <c r="G42" s="32">
        <f t="shared" si="1"/>
        <v>0.61870368478269344</v>
      </c>
    </row>
    <row r="43" spans="1:7" x14ac:dyDescent="0.25">
      <c r="A43" s="11">
        <v>43313</v>
      </c>
      <c r="B43" s="12">
        <v>15.072132824235078</v>
      </c>
      <c r="C43" s="12">
        <v>9.0393477886523712</v>
      </c>
      <c r="D43" s="21">
        <f t="shared" si="0"/>
        <v>-0.3060782293763431</v>
      </c>
      <c r="E43" s="33">
        <f t="shared" si="2"/>
        <v>-3.2751661485080803E-2</v>
      </c>
      <c r="F43" s="33"/>
      <c r="G43" s="32">
        <f t="shared" si="1"/>
        <v>0.61014044695979675</v>
      </c>
    </row>
    <row r="44" spans="1:7" x14ac:dyDescent="0.25">
      <c r="A44" s="11">
        <v>43344</v>
      </c>
      <c r="B44" s="12">
        <v>14.895154473675348</v>
      </c>
      <c r="C44" s="12">
        <v>8.8341704205804223</v>
      </c>
      <c r="D44" s="21">
        <f t="shared" si="0"/>
        <v>-0.20517736807194886</v>
      </c>
      <c r="E44" s="33">
        <f t="shared" si="2"/>
        <v>-2.2698249129159537E-2</v>
      </c>
      <c r="F44" s="33"/>
      <c r="G44" s="32">
        <f t="shared" si="1"/>
        <v>0.59973912743906066</v>
      </c>
    </row>
    <row r="45" spans="1:7" x14ac:dyDescent="0.25">
      <c r="A45" s="11">
        <v>43374</v>
      </c>
      <c r="B45" s="12">
        <v>15.221447375754648</v>
      </c>
      <c r="C45" s="12">
        <v>8.61783138894857</v>
      </c>
      <c r="D45" s="21">
        <f t="shared" si="0"/>
        <v>-0.21633903163185231</v>
      </c>
      <c r="E45" s="33">
        <f t="shared" si="2"/>
        <v>-2.4488890448373126E-2</v>
      </c>
      <c r="F45" s="33"/>
      <c r="G45" s="32">
        <f t="shared" si="1"/>
        <v>0.59309021844609378</v>
      </c>
    </row>
    <row r="46" spans="1:7" x14ac:dyDescent="0.25">
      <c r="A46" s="11">
        <v>43405</v>
      </c>
      <c r="B46" s="12">
        <v>15.517788535207663</v>
      </c>
      <c r="C46" s="12">
        <v>8.7242737821928493</v>
      </c>
      <c r="D46" s="21">
        <f t="shared" si="0"/>
        <v>0.10644239324427929</v>
      </c>
      <c r="E46" s="33">
        <f t="shared" si="2"/>
        <v>1.2351412836967321E-2</v>
      </c>
      <c r="F46" s="33"/>
      <c r="G46" s="32">
        <f t="shared" si="1"/>
        <v>0.56616372781181168</v>
      </c>
    </row>
    <row r="47" spans="1:7" x14ac:dyDescent="0.25">
      <c r="A47" s="11">
        <v>43435</v>
      </c>
      <c r="B47" s="12">
        <v>15.471943282712925</v>
      </c>
      <c r="C47" s="12">
        <v>9.1756494495000798</v>
      </c>
      <c r="D47" s="21">
        <f t="shared" si="0"/>
        <v>0.45137566730723044</v>
      </c>
      <c r="E47" s="33">
        <f t="shared" si="2"/>
        <v>5.1737907197334308E-2</v>
      </c>
      <c r="F47" s="33"/>
      <c r="G47" s="32">
        <f t="shared" si="1"/>
        <v>0.56221115285845713</v>
      </c>
    </row>
    <row r="48" spans="1:7" x14ac:dyDescent="0.25">
      <c r="A48" s="11">
        <v>43466</v>
      </c>
      <c r="B48" s="12">
        <v>15.395660900453734</v>
      </c>
      <c r="C48" s="12">
        <v>9.1599541648942786</v>
      </c>
      <c r="D48" s="21">
        <f t="shared" si="0"/>
        <v>-1.5695284605801163E-2</v>
      </c>
      <c r="E48" s="33">
        <f t="shared" si="2"/>
        <v>-1.7105366429028405E-3</v>
      </c>
      <c r="F48" s="33"/>
      <c r="G48" s="32">
        <f t="shared" si="1"/>
        <v>0.59305087162206671</v>
      </c>
    </row>
    <row r="49" spans="1:7" x14ac:dyDescent="0.25">
      <c r="A49" s="11">
        <v>43497</v>
      </c>
      <c r="B49" s="12">
        <v>15.483104198237717</v>
      </c>
      <c r="C49" s="12">
        <v>9.4034934841070204</v>
      </c>
      <c r="D49" s="21">
        <f t="shared" si="0"/>
        <v>0.24353931921274174</v>
      </c>
      <c r="E49" s="33">
        <f t="shared" si="2"/>
        <v>2.6587394961659461E-2</v>
      </c>
      <c r="F49" s="33"/>
      <c r="G49" s="32">
        <f t="shared" si="1"/>
        <v>0.59496985703447913</v>
      </c>
    </row>
    <row r="50" spans="1:7" x14ac:dyDescent="0.25">
      <c r="A50" s="11">
        <v>43525</v>
      </c>
      <c r="B50" s="12">
        <v>15.419816075822151</v>
      </c>
      <c r="C50" s="12">
        <v>9.1849194078930463</v>
      </c>
      <c r="D50" s="21">
        <f t="shared" si="0"/>
        <v>-0.21857407621397407</v>
      </c>
      <c r="E50" s="33">
        <f t="shared" si="2"/>
        <v>-2.3243922759492445E-2</v>
      </c>
      <c r="F50" s="33"/>
      <c r="G50" s="32">
        <f t="shared" si="1"/>
        <v>0.60733902993285571</v>
      </c>
    </row>
    <row r="51" spans="1:7" x14ac:dyDescent="0.25">
      <c r="A51" s="11">
        <v>43556</v>
      </c>
      <c r="B51" s="12">
        <v>15.567222635704278</v>
      </c>
      <c r="C51" s="12">
        <v>9.0341452955744845</v>
      </c>
      <c r="D51" s="21">
        <f t="shared" si="0"/>
        <v>-0.15077411231856175</v>
      </c>
      <c r="E51" s="33">
        <f t="shared" si="2"/>
        <v>-1.6415398505183861E-2</v>
      </c>
      <c r="F51" s="33"/>
      <c r="G51" s="32">
        <f t="shared" si="1"/>
        <v>0.59565687182837079</v>
      </c>
    </row>
    <row r="52" spans="1:7" x14ac:dyDescent="0.25">
      <c r="A52" s="11">
        <v>43586</v>
      </c>
      <c r="B52" s="12">
        <v>15.32489215465843</v>
      </c>
      <c r="C52" s="12">
        <v>9.3776236408975535</v>
      </c>
      <c r="D52" s="21">
        <f t="shared" si="0"/>
        <v>0.34347834532306898</v>
      </c>
      <c r="E52" s="33">
        <f t="shared" si="2"/>
        <v>3.802001562796728E-2</v>
      </c>
      <c r="F52" s="33"/>
      <c r="G52" s="32">
        <f t="shared" si="1"/>
        <v>0.58033121944656829</v>
      </c>
    </row>
    <row r="53" spans="1:7" x14ac:dyDescent="0.25">
      <c r="A53" s="11">
        <v>43617</v>
      </c>
      <c r="B53" s="12">
        <v>15.680855323661392</v>
      </c>
      <c r="C53" s="12">
        <v>9.2856168234101037</v>
      </c>
      <c r="D53" s="21">
        <f t="shared" si="0"/>
        <v>-9.2006817487449766E-2</v>
      </c>
      <c r="E53" s="33">
        <f t="shared" si="2"/>
        <v>-9.8113147862099095E-3</v>
      </c>
      <c r="F53" s="33"/>
      <c r="G53" s="32">
        <f t="shared" si="1"/>
        <v>0.61192102014544758</v>
      </c>
    </row>
    <row r="54" spans="1:7" x14ac:dyDescent="0.25">
      <c r="A54" s="11">
        <v>43647</v>
      </c>
      <c r="B54" s="12">
        <v>15.806666589757349</v>
      </c>
      <c r="C54" s="12">
        <v>9.4103882728927903</v>
      </c>
      <c r="D54" s="21">
        <f t="shared" si="0"/>
        <v>0.12477144948268659</v>
      </c>
      <c r="E54" s="33">
        <f t="shared" si="2"/>
        <v>1.343706636355309E-2</v>
      </c>
      <c r="F54" s="33"/>
      <c r="G54" s="32">
        <f t="shared" si="1"/>
        <v>0.59216264876819003</v>
      </c>
    </row>
    <row r="55" spans="1:7" x14ac:dyDescent="0.25">
      <c r="A55" s="11">
        <v>43678</v>
      </c>
      <c r="B55" s="12">
        <v>15.381069853692553</v>
      </c>
      <c r="C55" s="12">
        <v>9.2535856245014578</v>
      </c>
      <c r="D55" s="21">
        <f t="shared" si="0"/>
        <v>-0.15680264839133251</v>
      </c>
      <c r="E55" s="33">
        <f t="shared" si="2"/>
        <v>-1.6662718247557575E-2</v>
      </c>
      <c r="F55" s="33"/>
      <c r="G55" s="32">
        <f t="shared" si="1"/>
        <v>0.59534299780768962</v>
      </c>
    </row>
    <row r="56" spans="1:7" x14ac:dyDescent="0.25">
      <c r="A56" s="11">
        <v>43709</v>
      </c>
      <c r="B56" s="12">
        <v>15.1895126783101</v>
      </c>
      <c r="C56" s="12">
        <v>9.3276084587994639</v>
      </c>
      <c r="D56" s="21">
        <f t="shared" si="0"/>
        <v>7.4022834298006046E-2</v>
      </c>
      <c r="E56" s="33">
        <f t="shared" si="2"/>
        <v>7.9993677371947448E-3</v>
      </c>
      <c r="F56" s="33"/>
      <c r="G56" s="32">
        <f t="shared" si="1"/>
        <v>0.60162171503823825</v>
      </c>
    </row>
    <row r="57" spans="1:7" x14ac:dyDescent="0.25">
      <c r="A57" s="11">
        <v>43739</v>
      </c>
      <c r="B57" s="12">
        <v>15.3040879014181</v>
      </c>
      <c r="C57" s="12">
        <v>9.0906052427812618</v>
      </c>
      <c r="D57" s="21">
        <f t="shared" si="0"/>
        <v>-0.23700321601820207</v>
      </c>
      <c r="E57" s="33">
        <f t="shared" si="2"/>
        <v>-2.5408786943090258E-2</v>
      </c>
      <c r="F57" s="33"/>
      <c r="G57" s="32">
        <f t="shared" si="1"/>
        <v>0.61408214050993515</v>
      </c>
    </row>
    <row r="58" spans="1:7" x14ac:dyDescent="0.25">
      <c r="A58" s="11">
        <v>43770</v>
      </c>
      <c r="B58" s="12">
        <v>15.193368584724853</v>
      </c>
      <c r="C58" s="12">
        <v>9.3062316548543595</v>
      </c>
      <c r="D58" s="21">
        <f t="shared" si="0"/>
        <v>0.21562641207309774</v>
      </c>
      <c r="E58" s="33">
        <f t="shared" si="2"/>
        <v>2.371969811848601E-2</v>
      </c>
      <c r="F58" s="33"/>
      <c r="G58" s="32">
        <f t="shared" si="1"/>
        <v>0.59399849905063029</v>
      </c>
    </row>
    <row r="59" spans="1:7" x14ac:dyDescent="0.25">
      <c r="A59" s="11">
        <v>43800</v>
      </c>
      <c r="B59" s="12">
        <v>15.38656757501745</v>
      </c>
      <c r="C59" s="12">
        <v>9.2509946355415753</v>
      </c>
      <c r="D59" s="21">
        <f t="shared" si="0"/>
        <v>-5.5237019312784241E-2</v>
      </c>
      <c r="E59" s="33">
        <f t="shared" si="2"/>
        <v>-5.935487247834762E-3</v>
      </c>
      <c r="F59" s="33"/>
      <c r="G59" s="32">
        <f t="shared" si="1"/>
        <v>0.61251931084003863</v>
      </c>
    </row>
    <row r="60" spans="1:7" x14ac:dyDescent="0.25">
      <c r="A60" s="11">
        <v>43831</v>
      </c>
      <c r="B60" s="12">
        <v>15.845557851661413</v>
      </c>
      <c r="C60" s="12">
        <v>9.0595070727133447</v>
      </c>
      <c r="D60" s="21">
        <f t="shared" si="0"/>
        <v>-0.19148756282823065</v>
      </c>
      <c r="E60" s="33">
        <f t="shared" si="2"/>
        <v>-2.0699132403833732E-2</v>
      </c>
      <c r="F60" s="33"/>
      <c r="G60" s="32">
        <f t="shared" si="1"/>
        <v>0.60123835874623799</v>
      </c>
    </row>
    <row r="61" spans="1:7" x14ac:dyDescent="0.25">
      <c r="A61" s="11">
        <v>43862</v>
      </c>
      <c r="B61" s="12">
        <v>15.983522228886256</v>
      </c>
      <c r="C61" s="12">
        <v>8.9806461995103533</v>
      </c>
      <c r="D61" s="21">
        <f t="shared" si="0"/>
        <v>-7.8860873202991399E-2</v>
      </c>
      <c r="E61" s="33">
        <f t="shared" si="2"/>
        <v>-8.7047642404866933E-3</v>
      </c>
      <c r="F61" s="33"/>
      <c r="G61" s="32">
        <f t="shared" si="1"/>
        <v>0.57173796956371925</v>
      </c>
    </row>
    <row r="62" spans="1:7" x14ac:dyDescent="0.25">
      <c r="A62" s="11">
        <v>43891</v>
      </c>
      <c r="B62" s="12">
        <v>15.775118630680289</v>
      </c>
      <c r="C62" s="12">
        <v>8.9825689536784434</v>
      </c>
      <c r="D62" s="21">
        <f t="shared" si="0"/>
        <v>1.9227541680901794E-3</v>
      </c>
      <c r="E62" s="33">
        <f t="shared" si="2"/>
        <v>2.1409975689667106E-4</v>
      </c>
      <c r="F62" s="33"/>
      <c r="G62" s="32">
        <f t="shared" si="1"/>
        <v>0.56186903430334401</v>
      </c>
    </row>
    <row r="63" spans="1:7" x14ac:dyDescent="0.25">
      <c r="A63" s="11">
        <v>43922</v>
      </c>
      <c r="B63" s="12">
        <v>15.993365500987819</v>
      </c>
      <c r="C63" s="12">
        <v>8.9332084959399243</v>
      </c>
      <c r="D63" s="21">
        <f t="shared" si="0"/>
        <v>-4.9360457738519159E-2</v>
      </c>
      <c r="E63" s="33">
        <f t="shared" si="2"/>
        <v>-5.4951381941026577E-3</v>
      </c>
      <c r="F63" s="33"/>
      <c r="G63" s="32">
        <f t="shared" si="1"/>
        <v>0.56941371814527375</v>
      </c>
    </row>
  </sheetData>
  <mergeCells count="32">
    <mergeCell ref="E60:F60"/>
    <mergeCell ref="E61:F61"/>
    <mergeCell ref="E62:F62"/>
    <mergeCell ref="E63:F63"/>
    <mergeCell ref="F12:I13"/>
    <mergeCell ref="F26:I32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F22:I22"/>
    <mergeCell ref="E35:F35"/>
    <mergeCell ref="E36:F36"/>
    <mergeCell ref="E37:F37"/>
    <mergeCell ref="E38:F38"/>
    <mergeCell ref="E39:F39"/>
  </mergeCells>
  <conditionalFormatting sqref="D36:D6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36:F6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Punto 1</vt:lpstr>
      <vt:lpstr>Punto 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yepesdurango</dc:creator>
  <cp:lastModifiedBy>Amarilla</cp:lastModifiedBy>
  <dcterms:created xsi:type="dcterms:W3CDTF">2020-04-20T22:04:05Z</dcterms:created>
  <dcterms:modified xsi:type="dcterms:W3CDTF">2020-04-29T01:04:38Z</dcterms:modified>
</cp:coreProperties>
</file>